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tabRatio="613" activeTab="0"/>
  </bookViews>
  <sheets>
    <sheet name="Periodic Table" sheetId="1" r:id="rId1"/>
    <sheet name="PT Included Fields" sheetId="2" r:id="rId2"/>
    <sheet name="Printable Data" sheetId="3" r:id="rId3"/>
    <sheet name="Full Data" sheetId="4" r:id="rId4"/>
    <sheet name="temp. names" sheetId="5" r:id="rId5"/>
    <sheet name="Copyright Notice" sheetId="6" r:id="rId6"/>
    <sheet name="To Do" sheetId="7" r:id="rId7"/>
  </sheets>
  <definedNames>
    <definedName name="_xlnm._FilterDatabase" localSheetId="2" hidden="1">'Printable Data'!$A$8:$L$126</definedName>
    <definedName name="_xlnm.Print_Area" localSheetId="3">'Full Data'!$3:$123</definedName>
    <definedName name="_xlnm.Print_Area" localSheetId="2">'Printable Data'!$A$9:$L$126,'Printable Data'!$A$5:$L$7</definedName>
    <definedName name="_xlnm.Print_Titles" localSheetId="3">'Full Data'!$A:$B,'Full Data'!$3:$5</definedName>
    <definedName name="_xlnm.Print_Titles" localSheetId="2">'Printable Data'!$5:$7</definedName>
  </definedNames>
  <calcPr fullCalcOnLoad="1"/>
</workbook>
</file>

<file path=xl/comments4.xml><?xml version="1.0" encoding="utf-8"?>
<comments xmlns="http://schemas.openxmlformats.org/spreadsheetml/2006/main">
  <authors>
    <author>jbigler</author>
    <author>Jeff Bigler</author>
  </authors>
  <commentList>
    <comment ref="L38" authorId="0">
      <text>
        <r>
          <rPr>
            <b/>
            <sz val="8"/>
            <rFont val="Tahoma"/>
            <family val="0"/>
          </rPr>
          <t>jbigler:</t>
        </r>
        <r>
          <rPr>
            <sz val="8"/>
            <rFont val="Tahoma"/>
            <family val="0"/>
          </rPr>
          <t xml:space="preserve">
IUPAC value is 74.92160</t>
        </r>
      </text>
    </comment>
    <comment ref="L50" authorId="0">
      <text>
        <r>
          <rPr>
            <b/>
            <sz val="8"/>
            <rFont val="Tahoma"/>
            <family val="0"/>
          </rPr>
          <t>jbigler:</t>
        </r>
        <r>
          <rPr>
            <sz val="8"/>
            <rFont val="Tahoma"/>
            <family val="0"/>
          </rPr>
          <t xml:space="preserve">
IUPAC vaule is 102.90550</t>
        </r>
      </text>
    </comment>
    <comment ref="L55" authorId="0">
      <text>
        <r>
          <rPr>
            <b/>
            <sz val="8"/>
            <rFont val="Tahoma"/>
            <family val="0"/>
          </rPr>
          <t>jbigler:</t>
        </r>
        <r>
          <rPr>
            <sz val="8"/>
            <rFont val="Tahoma"/>
            <family val="0"/>
          </rPr>
          <t xml:space="preserve">
IUPAC vaule is 118.710</t>
        </r>
      </text>
    </comment>
    <comment ref="L56" authorId="0">
      <text>
        <r>
          <rPr>
            <b/>
            <sz val="8"/>
            <rFont val="Tahoma"/>
            <family val="0"/>
          </rPr>
          <t>jbigler:</t>
        </r>
        <r>
          <rPr>
            <sz val="8"/>
            <rFont val="Tahoma"/>
            <family val="0"/>
          </rPr>
          <t xml:space="preserve">
IUPAC value is 121.760</t>
        </r>
      </text>
    </comment>
    <comment ref="L57" authorId="0">
      <text>
        <r>
          <rPr>
            <b/>
            <sz val="8"/>
            <rFont val="Tahoma"/>
            <family val="0"/>
          </rPr>
          <t>jbigler:</t>
        </r>
        <r>
          <rPr>
            <sz val="8"/>
            <rFont val="Tahoma"/>
            <family val="0"/>
          </rPr>
          <t xml:space="preserve">
IUPAC value is 127.60</t>
        </r>
      </text>
    </comment>
    <comment ref="L71" authorId="0">
      <text>
        <r>
          <rPr>
            <b/>
            <sz val="8"/>
            <rFont val="Tahoma"/>
            <family val="0"/>
          </rPr>
          <t>jbigler:</t>
        </r>
        <r>
          <rPr>
            <sz val="8"/>
            <rFont val="Tahoma"/>
            <family val="0"/>
          </rPr>
          <t xml:space="preserve">
IUPAC value is 162.500</t>
        </r>
      </text>
    </comment>
    <comment ref="L88" authorId="1">
      <text>
        <r>
          <rPr>
            <b/>
            <sz val="8"/>
            <rFont val="Tahoma"/>
            <family val="0"/>
          </rPr>
          <t>Jeff Bigler:</t>
        </r>
        <r>
          <rPr>
            <sz val="8"/>
            <rFont val="Tahoma"/>
            <family val="0"/>
          </rPr>
          <t xml:space="preserve">
208.98040</t>
        </r>
      </text>
    </comment>
  </commentList>
</comments>
</file>

<file path=xl/sharedStrings.xml><?xml version="1.0" encoding="utf-8"?>
<sst xmlns="http://schemas.openxmlformats.org/spreadsheetml/2006/main" count="3149" uniqueCount="1716">
  <si>
    <r>
      <t xml:space="preserve">
The purpose of this worksheet is to select which data from the "Full Data" worksheet (tab) are displayed in which locations in the "Periodic Table" worksheet (tab).
Each cell in the "Periodic Table" worksheet is a reference to a corresponding cell in this worksheet.  If you change the contents of a cell in this worksheet, the change will show up in the corresponding location on the periodic table.  The box above shows where the data in each numbered column will be displayed.
Each cell in this worksheet is a reference (pointer) to the cell for the same element in a corresponding column in the "Full Data" worksheet.  To change which data are displayed here (and therefore on the periodic table), simply type the one- or two-letter column heading from one of the columns in the "Full Data" worksheet into </t>
    </r>
    <r>
      <rPr>
        <b/>
        <sz val="10"/>
        <rFont val="Arial"/>
        <family val="2"/>
      </rPr>
      <t>row 4</t>
    </r>
    <r>
      <rPr>
        <sz val="10"/>
        <rFont val="Arial"/>
        <family val="0"/>
      </rPr>
      <t xml:space="preserve"> of this worksheet.  (Try it a few times to see how it works.)</t>
    </r>
  </si>
  <si>
    <t>◄</t>
  </si>
  <si>
    <r>
      <t xml:space="preserve">Type the letter of a column from the "Full Data" worksheet into </t>
    </r>
    <r>
      <rPr>
        <b/>
        <u val="single"/>
        <sz val="10"/>
        <rFont val="Arial"/>
        <family val="2"/>
      </rPr>
      <t>this row</t>
    </r>
    <r>
      <rPr>
        <sz val="10"/>
        <rFont val="Arial"/>
        <family val="2"/>
      </rPr>
      <t xml:space="preserve"> to display that column's data here and on the periodic table.</t>
    </r>
  </si>
  <si>
    <r>
      <t xml:space="preserve">Type the letter of a column from the "Full Data" worksheet into </t>
    </r>
    <r>
      <rPr>
        <b/>
        <u val="single"/>
        <sz val="10"/>
        <rFont val="Arial"/>
        <family val="2"/>
      </rPr>
      <t>this row</t>
    </r>
    <r>
      <rPr>
        <sz val="10"/>
        <rFont val="Arial"/>
        <family val="2"/>
      </rPr>
      <t xml:space="preserve"> to display that column's data.</t>
    </r>
  </si>
  <si>
    <t>The purpose of this worksheet is to select data from the "Full Data" worksheet (tab) to display in this worksheet for printing.
Each cell in this worksheet is a reference (pointer) to a correspoding cell in the "Full Data" worksheet.  To change which data are displayed here, simply type the one- or two-letter column heading from one of the columns in the "Full Data" worksheet into row 4 of this worksheet.  (Try it a few times to see how it works.)
You can use the Data Filter arrows at the top of each column to select elements with specific values of your property of choice, or you can use them to sort the entire table according to the values in that column.</t>
  </si>
  <si>
    <t>Printable Data</t>
  </si>
  <si>
    <t>Enter column labels from the "Full Data" worksheet into row #4 to display that column on the periodic table.  The numbers indicate the positions where the data will be displayed.  (See the legend at right.)</t>
  </si>
  <si>
    <t>radius
(2- ion)
(pm)</t>
  </si>
  <si>
    <t>radius
(1- ion)
(pm)</t>
  </si>
  <si>
    <t>atomic radius
(pm)</t>
  </si>
  <si>
    <t>radius
(1+ ion)
(pm)</t>
  </si>
  <si>
    <t>radius
(2+ ion)
(pm)</t>
  </si>
  <si>
    <t>radius
(3+ ion)
(pm)</t>
  </si>
  <si>
    <t>electronegativity (Pauling)</t>
  </si>
  <si>
    <t>(rare earth metals)</t>
  </si>
  <si>
    <t>atomic #</t>
  </si>
  <si>
    <t>Notes</t>
  </si>
  <si>
    <t>C</t>
  </si>
  <si>
    <t>density g/mL</t>
  </si>
  <si>
    <t>H</t>
  </si>
  <si>
    <t>hydrogen</t>
  </si>
  <si>
    <t>He</t>
  </si>
  <si>
    <t>helium</t>
  </si>
  <si>
    <t>Li</t>
  </si>
  <si>
    <t>lithium</t>
  </si>
  <si>
    <t>Be</t>
  </si>
  <si>
    <t>beryllium</t>
  </si>
  <si>
    <t>B</t>
  </si>
  <si>
    <t>boron</t>
  </si>
  <si>
    <t>sublimes</t>
  </si>
  <si>
    <t>carbon</t>
  </si>
  <si>
    <t>graphite</t>
  </si>
  <si>
    <t>N</t>
  </si>
  <si>
    <t>nitrogen</t>
  </si>
  <si>
    <t>O</t>
  </si>
  <si>
    <t>oxygen</t>
  </si>
  <si>
    <t>F</t>
  </si>
  <si>
    <t>fluorine</t>
  </si>
  <si>
    <t>Ne</t>
  </si>
  <si>
    <t>neon</t>
  </si>
  <si>
    <t>Na</t>
  </si>
  <si>
    <t>sodium</t>
  </si>
  <si>
    <t>Mg</t>
  </si>
  <si>
    <t>magnesium</t>
  </si>
  <si>
    <t>Al</t>
  </si>
  <si>
    <t>aluminum</t>
  </si>
  <si>
    <t>Si</t>
  </si>
  <si>
    <t>silicon</t>
  </si>
  <si>
    <t>P</t>
  </si>
  <si>
    <t>phosphorus</t>
  </si>
  <si>
    <t>white</t>
  </si>
  <si>
    <t>S</t>
  </si>
  <si>
    <t>sulfur</t>
  </si>
  <si>
    <t>yellow</t>
  </si>
  <si>
    <t>Cl</t>
  </si>
  <si>
    <t>chlorine</t>
  </si>
  <si>
    <t>Ar</t>
  </si>
  <si>
    <t>argon</t>
  </si>
  <si>
    <t>K</t>
  </si>
  <si>
    <t>potassium</t>
  </si>
  <si>
    <t>Ca</t>
  </si>
  <si>
    <t>calcium</t>
  </si>
  <si>
    <t>Sc</t>
  </si>
  <si>
    <t>scandium</t>
  </si>
  <si>
    <t>Ti</t>
  </si>
  <si>
    <t>titanium</t>
  </si>
  <si>
    <t>V</t>
  </si>
  <si>
    <t>vanadium</t>
  </si>
  <si>
    <t>Cr</t>
  </si>
  <si>
    <t>chromium</t>
  </si>
  <si>
    <t>Mn</t>
  </si>
  <si>
    <t>manganese</t>
  </si>
  <si>
    <t>Fe</t>
  </si>
  <si>
    <t>iron</t>
  </si>
  <si>
    <t>Co</t>
  </si>
  <si>
    <t>cobalt</t>
  </si>
  <si>
    <t>Ni</t>
  </si>
  <si>
    <t>nickel</t>
  </si>
  <si>
    <t>Cu</t>
  </si>
  <si>
    <t>copper</t>
  </si>
  <si>
    <t>Zn</t>
  </si>
  <si>
    <t>zinc</t>
  </si>
  <si>
    <t>Ga</t>
  </si>
  <si>
    <t>gallium</t>
  </si>
  <si>
    <t>Ge</t>
  </si>
  <si>
    <t>germanium</t>
  </si>
  <si>
    <t>As</t>
  </si>
  <si>
    <t>arsenic</t>
  </si>
  <si>
    <t>Se</t>
  </si>
  <si>
    <t>selenium</t>
  </si>
  <si>
    <t>Br</t>
  </si>
  <si>
    <t>bromine</t>
  </si>
  <si>
    <t>Kr</t>
  </si>
  <si>
    <t>krypton</t>
  </si>
  <si>
    <t>Rb</t>
  </si>
  <si>
    <t>rubidium</t>
  </si>
  <si>
    <t>Sr</t>
  </si>
  <si>
    <t>strontium</t>
  </si>
  <si>
    <t>Y</t>
  </si>
  <si>
    <t>yttrium</t>
  </si>
  <si>
    <t>Zr</t>
  </si>
  <si>
    <t>zirconium</t>
  </si>
  <si>
    <t>Nb</t>
  </si>
  <si>
    <t>niobium</t>
  </si>
  <si>
    <t>Mo</t>
  </si>
  <si>
    <t>molybdenum</t>
  </si>
  <si>
    <t>Tc</t>
  </si>
  <si>
    <t>technetium</t>
  </si>
  <si>
    <t>Ru</t>
  </si>
  <si>
    <t>ruthenium</t>
  </si>
  <si>
    <t>Rh</t>
  </si>
  <si>
    <t>rhodium</t>
  </si>
  <si>
    <t>Pd</t>
  </si>
  <si>
    <t>palladium</t>
  </si>
  <si>
    <t>Ag</t>
  </si>
  <si>
    <t>silver</t>
  </si>
  <si>
    <t>Cd</t>
  </si>
  <si>
    <t>cadmium</t>
  </si>
  <si>
    <t>In</t>
  </si>
  <si>
    <t>indium</t>
  </si>
  <si>
    <t>Sn</t>
  </si>
  <si>
    <t>tin</t>
  </si>
  <si>
    <t>Sb</t>
  </si>
  <si>
    <t>antimony</t>
  </si>
  <si>
    <t>Te</t>
  </si>
  <si>
    <t>tellurium</t>
  </si>
  <si>
    <t>I</t>
  </si>
  <si>
    <t>iodine</t>
  </si>
  <si>
    <t>Xe</t>
  </si>
  <si>
    <t>xenon</t>
  </si>
  <si>
    <t>Cs</t>
  </si>
  <si>
    <t>cesium</t>
  </si>
  <si>
    <t>Ba</t>
  </si>
  <si>
    <t>barium</t>
  </si>
  <si>
    <t>La</t>
  </si>
  <si>
    <t>lanthanum</t>
  </si>
  <si>
    <t>Ce</t>
  </si>
  <si>
    <t>cerium</t>
  </si>
  <si>
    <t>Pr</t>
  </si>
  <si>
    <t>praseodymium</t>
  </si>
  <si>
    <t>Nd</t>
  </si>
  <si>
    <t>neodymium</t>
  </si>
  <si>
    <t>Pm</t>
  </si>
  <si>
    <t>promethium</t>
  </si>
  <si>
    <t>Sm</t>
  </si>
  <si>
    <t>samarium</t>
  </si>
  <si>
    <t>Eu</t>
  </si>
  <si>
    <t>europium</t>
  </si>
  <si>
    <t>Gd</t>
  </si>
  <si>
    <t>gadolinium</t>
  </si>
  <si>
    <t>Tb</t>
  </si>
  <si>
    <t>terbium</t>
  </si>
  <si>
    <t>Dy</t>
  </si>
  <si>
    <t>dysprosium</t>
  </si>
  <si>
    <t>Ho</t>
  </si>
  <si>
    <t>holmium</t>
  </si>
  <si>
    <t>Er</t>
  </si>
  <si>
    <t>erbium</t>
  </si>
  <si>
    <t>Tm</t>
  </si>
  <si>
    <t>thulium</t>
  </si>
  <si>
    <t>Yb</t>
  </si>
  <si>
    <t>ytterbium</t>
  </si>
  <si>
    <t>Lu</t>
  </si>
  <si>
    <t>lutetium</t>
  </si>
  <si>
    <t>Hf</t>
  </si>
  <si>
    <t>hafnium</t>
  </si>
  <si>
    <t>Ta</t>
  </si>
  <si>
    <t>tantalum</t>
  </si>
  <si>
    <t>W</t>
  </si>
  <si>
    <t>tungsten</t>
  </si>
  <si>
    <t>Re</t>
  </si>
  <si>
    <t>rhenium</t>
  </si>
  <si>
    <t>Os</t>
  </si>
  <si>
    <t>osmium</t>
  </si>
  <si>
    <t>Ir</t>
  </si>
  <si>
    <t>iridium</t>
  </si>
  <si>
    <t>Pt</t>
  </si>
  <si>
    <t>platinum</t>
  </si>
  <si>
    <t>Au</t>
  </si>
  <si>
    <t>gold</t>
  </si>
  <si>
    <t>Hg</t>
  </si>
  <si>
    <t>mercury</t>
  </si>
  <si>
    <t>Tl</t>
  </si>
  <si>
    <t>thallium</t>
  </si>
  <si>
    <t>Pb</t>
  </si>
  <si>
    <t>lead</t>
  </si>
  <si>
    <t>Bi</t>
  </si>
  <si>
    <t>bismuth</t>
  </si>
  <si>
    <t>Po</t>
  </si>
  <si>
    <t>polonium</t>
  </si>
  <si>
    <t>At</t>
  </si>
  <si>
    <t>astatine</t>
  </si>
  <si>
    <t>Rn</t>
  </si>
  <si>
    <t>radon</t>
  </si>
  <si>
    <t>Fr</t>
  </si>
  <si>
    <t>francium</t>
  </si>
  <si>
    <t>Ra</t>
  </si>
  <si>
    <t>radium</t>
  </si>
  <si>
    <t>Ac</t>
  </si>
  <si>
    <t>actinium</t>
  </si>
  <si>
    <t>Th</t>
  </si>
  <si>
    <t>thorium</t>
  </si>
  <si>
    <t>Pa</t>
  </si>
  <si>
    <t>protactinium</t>
  </si>
  <si>
    <t>U</t>
  </si>
  <si>
    <t>uranium</t>
  </si>
  <si>
    <t>Np</t>
  </si>
  <si>
    <t>neptunium</t>
  </si>
  <si>
    <t>Pu</t>
  </si>
  <si>
    <t>plutonium</t>
  </si>
  <si>
    <t>Am</t>
  </si>
  <si>
    <t>americium</t>
  </si>
  <si>
    <t>Cm</t>
  </si>
  <si>
    <t>curium</t>
  </si>
  <si>
    <t>Bk</t>
  </si>
  <si>
    <t>berkelium</t>
  </si>
  <si>
    <t>Cf</t>
  </si>
  <si>
    <t>californium</t>
  </si>
  <si>
    <t>Es</t>
  </si>
  <si>
    <t>einsteinium</t>
  </si>
  <si>
    <t>Fm</t>
  </si>
  <si>
    <t>fermium</t>
  </si>
  <si>
    <t>Md</t>
  </si>
  <si>
    <t>mendelevium</t>
  </si>
  <si>
    <t>No</t>
  </si>
  <si>
    <t>nobelium</t>
  </si>
  <si>
    <t>Lr</t>
  </si>
  <si>
    <t>lawrencium</t>
  </si>
  <si>
    <t>Rf</t>
  </si>
  <si>
    <t>Sg</t>
  </si>
  <si>
    <t>Old Group #</t>
  </si>
  <si>
    <t xml:space="preserve">sublimes (28 atm) </t>
  </si>
  <si>
    <t>Melting Point, °C</t>
  </si>
  <si>
    <t>Boiling Point, °C</t>
  </si>
  <si>
    <t>Period</t>
  </si>
  <si>
    <t>±1</t>
  </si>
  <si>
    <t>+1</t>
  </si>
  <si>
    <t>+2</t>
  </si>
  <si>
    <t>+3</t>
  </si>
  <si>
    <t>±4</t>
  </si>
  <si>
    <t>−3</t>
  </si>
  <si>
    <t>−2</t>
  </si>
  <si>
    <t>−1</t>
  </si>
  <si>
    <t>0</t>
  </si>
  <si>
    <t>I A</t>
  </si>
  <si>
    <t>II A</t>
  </si>
  <si>
    <t>III B</t>
  </si>
  <si>
    <t>IV B</t>
  </si>
  <si>
    <t>V B</t>
  </si>
  <si>
    <t>VI B</t>
  </si>
  <si>
    <t>VII B</t>
  </si>
  <si>
    <t>VIII B</t>
  </si>
  <si>
    <t>I B</t>
  </si>
  <si>
    <t>II B</t>
  </si>
  <si>
    <t>III A</t>
  </si>
  <si>
    <t>IV A</t>
  </si>
  <si>
    <t>V A</t>
  </si>
  <si>
    <t>VI A</t>
  </si>
  <si>
    <t>VII A</t>
  </si>
  <si>
    <t>VIII A</t>
  </si>
  <si>
    <t>+4,3,2</t>
  </si>
  <si>
    <t>+5,2,3,4</t>
  </si>
  <si>
    <t>+3,2,6</t>
  </si>
  <si>
    <t>+2,3,4,6,7</t>
  </si>
  <si>
    <t>+3,2</t>
  </si>
  <si>
    <t>+2,3</t>
  </si>
  <si>
    <t>+2,1</t>
  </si>
  <si>
    <t>+4,2</t>
  </si>
  <si>
    <t>±3,+5</t>
  </si>
  <si>
    <t>+4,−2,+6</t>
  </si>
  <si>
    <t>±1,+5</t>
  </si>
  <si>
    <t>+4</t>
  </si>
  <si>
    <t>+5,3</t>
  </si>
  <si>
    <t>+6,3,5</t>
  </si>
  <si>
    <t>+7,4,6</t>
  </si>
  <si>
    <t>+4,3,6,8</t>
  </si>
  <si>
    <t>+3,4,6</t>
  </si>
  <si>
    <t>+2,4</t>
  </si>
  <si>
    <t>+3,5</t>
  </si>
  <si>
    <t>+4,6,−2</t>
  </si>
  <si>
    <t>−1,+5,7</t>
  </si>
  <si>
    <t>+3,4</t>
  </si>
  <si>
    <t>+5</t>
  </si>
  <si>
    <t>+6,4</t>
  </si>
  <si>
    <t>+4,6,8</t>
  </si>
  <si>
    <t>+4,3,6</t>
  </si>
  <si>
    <t>+3,1</t>
  </si>
  <si>
    <t>+1,3</t>
  </si>
  <si>
    <t>+5,4</t>
  </si>
  <si>
    <t>+6,3,4,5</t>
  </si>
  <si>
    <t>+5,3,4,6</t>
  </si>
  <si>
    <t>+4,3,5,6</t>
  </si>
  <si>
    <t>+3,4,5,6</t>
  </si>
  <si>
    <t>Db</t>
  </si>
  <si>
    <t>Bh</t>
  </si>
  <si>
    <t>Hs</t>
  </si>
  <si>
    <t>Mt</t>
  </si>
  <si>
    <t>rutherfordium</t>
  </si>
  <si>
    <t>dubnium</t>
  </si>
  <si>
    <t>seaborgium</t>
  </si>
  <si>
    <t>bohrium</t>
  </si>
  <si>
    <t>hassium</t>
  </si>
  <si>
    <t>meitnerium</t>
  </si>
  <si>
    <t>Ds</t>
  </si>
  <si>
    <t>darmstadtium</t>
  </si>
  <si>
    <t>Rg</t>
  </si>
  <si>
    <t>roentgentium</t>
  </si>
  <si>
    <t/>
  </si>
  <si>
    <t>#1</t>
  </si>
  <si>
    <t>#2</t>
  </si>
  <si>
    <t>#3</t>
  </si>
  <si>
    <t>#4</t>
  </si>
  <si>
    <t>#5</t>
  </si>
  <si>
    <t>#6</t>
  </si>
  <si>
    <t>#7</t>
  </si>
  <si>
    <t>#8</t>
  </si>
  <si>
    <t>#3
#4</t>
  </si>
  <si>
    <t>Electron Affinity (eV)</t>
  </si>
  <si>
    <t>atomic symbol</t>
  </si>
  <si>
    <t>common oxidation states</t>
  </si>
  <si>
    <t>un</t>
  </si>
  <si>
    <t>Number</t>
  </si>
  <si>
    <t>prefix</t>
  </si>
  <si>
    <t>letter</t>
  </si>
  <si>
    <t>u</t>
  </si>
  <si>
    <t>bi</t>
  </si>
  <si>
    <t>b</t>
  </si>
  <si>
    <t>tri</t>
  </si>
  <si>
    <t>t</t>
  </si>
  <si>
    <t>quad</t>
  </si>
  <si>
    <t>q</t>
  </si>
  <si>
    <t>pent</t>
  </si>
  <si>
    <t>p</t>
  </si>
  <si>
    <t>hex</t>
  </si>
  <si>
    <t>h</t>
  </si>
  <si>
    <t>sept</t>
  </si>
  <si>
    <t>s</t>
  </si>
  <si>
    <t>oct</t>
  </si>
  <si>
    <t>o</t>
  </si>
  <si>
    <t>en</t>
  </si>
  <si>
    <t>e</t>
  </si>
  <si>
    <t>nil</t>
  </si>
  <si>
    <t>n</t>
  </si>
  <si>
    <t>elide?</t>
  </si>
  <si>
    <t>i</t>
  </si>
  <si>
    <t>atomic mass (rounded)</t>
  </si>
  <si>
    <t>actinides</t>
  </si>
  <si>
    <t>lanthanides</t>
  </si>
  <si>
    <t>Predicted Electron Configuration</t>
  </si>
  <si>
    <t>Observed Electron Configuration</t>
  </si>
  <si>
    <t>[Ar] 4s1 3d5</t>
  </si>
  <si>
    <t>[Ar] 4s1 3d10</t>
  </si>
  <si>
    <t>[Kr] 5s1 4d4</t>
  </si>
  <si>
    <t>[Kr] 5s1 4d5</t>
  </si>
  <si>
    <t>[Kr] 5s1 4d7</t>
  </si>
  <si>
    <t>[Kr] 5s1 4d8</t>
  </si>
  <si>
    <t>[Kr] (5s0) 4d10</t>
  </si>
  <si>
    <t>[Kr] 5s1 4d10</t>
  </si>
  <si>
    <t>These columns are the actual data for each element.  Add new fields or edit values here.  The "Included Fields" worksheet should contain references to actual data in this spreadsheet.</t>
  </si>
  <si>
    <t>Included Fields</t>
  </si>
  <si>
    <t>This is a dummy worksheet to make the IUPAC temporary names fill in automatically.</t>
  </si>
  <si>
    <t>Periodic Table and Element Data in spreadsheet form</t>
  </si>
  <si>
    <t xml:space="preserve">atomic radius (Å) </t>
  </si>
  <si>
    <t xml:space="preserve">ionic radius (Å) </t>
  </si>
  <si>
    <t xml:space="preserve">covalent radius (Å) </t>
  </si>
  <si>
    <t xml:space="preserve">atomic volume (cm^3/mol) </t>
  </si>
  <si>
    <t>crystal structure</t>
  </si>
  <si>
    <t>hexagonal</t>
  </si>
  <si>
    <t>cubic: body centered</t>
  </si>
  <si>
    <t>rhombohedral</t>
  </si>
  <si>
    <t>cubic</t>
  </si>
  <si>
    <t>cubic: face centered</t>
  </si>
  <si>
    <t>monoclinic</t>
  </si>
  <si>
    <t>orthorhombic</t>
  </si>
  <si>
    <t>tetragonal</t>
  </si>
  <si>
    <t>CAS Registry No.</t>
  </si>
  <si>
    <t>1333-74-0</t>
  </si>
  <si>
    <t>7440-59-7</t>
  </si>
  <si>
    <t>7439-93-2</t>
  </si>
  <si>
    <t>7440-41-7</t>
  </si>
  <si>
    <t>7440-42-8</t>
  </si>
  <si>
    <t>7440-44-0</t>
  </si>
  <si>
    <t>77727-37-9</t>
  </si>
  <si>
    <t>7782-44-7</t>
  </si>
  <si>
    <t>7782-41-4</t>
  </si>
  <si>
    <t>7440-01-9</t>
  </si>
  <si>
    <t>7440-23-5</t>
  </si>
  <si>
    <t>7439-95-4</t>
  </si>
  <si>
    <t>7429-90-5</t>
  </si>
  <si>
    <t>7440-21-3</t>
  </si>
  <si>
    <t>7723-14-0</t>
  </si>
  <si>
    <t>7704-34-9</t>
  </si>
  <si>
    <t>7782-50-5</t>
  </si>
  <si>
    <t>7440-37-1</t>
  </si>
  <si>
    <t>7440-09-7</t>
  </si>
  <si>
    <t>7440-70-2</t>
  </si>
  <si>
    <t>7440-20-2</t>
  </si>
  <si>
    <t>7440-32-6</t>
  </si>
  <si>
    <t>7440-62-2</t>
  </si>
  <si>
    <t>7440-47-3</t>
  </si>
  <si>
    <t>7439-96-5</t>
  </si>
  <si>
    <t>7439-89-6</t>
  </si>
  <si>
    <t>7440-48-4</t>
  </si>
  <si>
    <t>7440-02-0</t>
  </si>
  <si>
    <t>7440-50-8</t>
  </si>
  <si>
    <t>7440-66-6</t>
  </si>
  <si>
    <t>7440-55-3</t>
  </si>
  <si>
    <t>7440-56-2</t>
  </si>
  <si>
    <t>7440-38-2</t>
  </si>
  <si>
    <t>7782-49-2</t>
  </si>
  <si>
    <t>7726-95-6</t>
  </si>
  <si>
    <t>7439-90-9</t>
  </si>
  <si>
    <t>7440-17-7</t>
  </si>
  <si>
    <t>7440-24-6</t>
  </si>
  <si>
    <t>7440-65-5</t>
  </si>
  <si>
    <t>7440-67-7</t>
  </si>
  <si>
    <t>7440-03-1</t>
  </si>
  <si>
    <t>7439-98-7</t>
  </si>
  <si>
    <t>7440-26-8</t>
  </si>
  <si>
    <t>7440-18-8</t>
  </si>
  <si>
    <t>7440-16-6</t>
  </si>
  <si>
    <t>7440-05-3</t>
  </si>
  <si>
    <t>7440-22-4</t>
  </si>
  <si>
    <t>7440-43-9</t>
  </si>
  <si>
    <t>7440-74-6</t>
  </si>
  <si>
    <t>7440-31-5</t>
  </si>
  <si>
    <t>7440-36-0</t>
  </si>
  <si>
    <t>13494-80-9</t>
  </si>
  <si>
    <t>7553-56-2</t>
  </si>
  <si>
    <t>7440-63-3</t>
  </si>
  <si>
    <t>7440-46-2</t>
  </si>
  <si>
    <t>7440-39-3</t>
  </si>
  <si>
    <t>7439-91-0</t>
  </si>
  <si>
    <t>7440-45-1</t>
  </si>
  <si>
    <t>7440-10-0</t>
  </si>
  <si>
    <t>7440-00-8</t>
  </si>
  <si>
    <t>7440-12-2</t>
  </si>
  <si>
    <t>7440-19-9</t>
  </si>
  <si>
    <t>7440-53-3</t>
  </si>
  <si>
    <t>7440-54-2</t>
  </si>
  <si>
    <t>7440-27-9</t>
  </si>
  <si>
    <t>7429-91-6</t>
  </si>
  <si>
    <t>7440-60-0</t>
  </si>
  <si>
    <t>7440-52-0</t>
  </si>
  <si>
    <t>7440-30-4</t>
  </si>
  <si>
    <t>7440-64-4</t>
  </si>
  <si>
    <t>7439-94-3</t>
  </si>
  <si>
    <t>7440-58-6</t>
  </si>
  <si>
    <t>7440-25-7</t>
  </si>
  <si>
    <t>7440-33-7</t>
  </si>
  <si>
    <t>7440-15-5</t>
  </si>
  <si>
    <t>7440-04-02</t>
  </si>
  <si>
    <t>7439-88-5</t>
  </si>
  <si>
    <t>7440-06-4</t>
  </si>
  <si>
    <t>7440-57-5</t>
  </si>
  <si>
    <t>7439-97-6</t>
  </si>
  <si>
    <t>7440-28-0</t>
  </si>
  <si>
    <t>7439-92-1</t>
  </si>
  <si>
    <t>7440-69-9</t>
  </si>
  <si>
    <t>7440-08-6</t>
  </si>
  <si>
    <t>7440-68-8</t>
  </si>
  <si>
    <t>10043-92-2</t>
  </si>
  <si>
    <t>7440-73-5</t>
  </si>
  <si>
    <t>7440-14-4</t>
  </si>
  <si>
    <t>7440-34-8</t>
  </si>
  <si>
    <t>7440-29-1</t>
  </si>
  <si>
    <t>7440-13-3</t>
  </si>
  <si>
    <t>7440-61-1</t>
  </si>
  <si>
    <t>7439-99-8</t>
  </si>
  <si>
    <t>7440-07-5</t>
  </si>
  <si>
    <t>7440-35-9</t>
  </si>
  <si>
    <t>7440-51-9</t>
  </si>
  <si>
    <t>7440-40-6</t>
  </si>
  <si>
    <t>7440-71-3</t>
  </si>
  <si>
    <t>7429-92-7</t>
  </si>
  <si>
    <t>7440-72-4</t>
  </si>
  <si>
    <t>7440-11-1</t>
  </si>
  <si>
    <t>10028-14-5</t>
  </si>
  <si>
    <t>22537-19-5</t>
  </si>
  <si>
    <t>53850-36-5</t>
  </si>
  <si>
    <t>53850-35-4</t>
  </si>
  <si>
    <t>54038-81-2</t>
  </si>
  <si>
    <t>54037-14-8</t>
  </si>
  <si>
    <t>54037-57-9</t>
  </si>
  <si>
    <t>54038-01-6</t>
  </si>
  <si>
    <t>54083-77-1</t>
  </si>
  <si>
    <t>54386-24-2</t>
  </si>
  <si>
    <t>54084-26-3</t>
  </si>
  <si>
    <t>54085-16-4</t>
  </si>
  <si>
    <t>54100-71-9</t>
  </si>
  <si>
    <t>54144-19-3</t>
  </si>
  <si>
    <t xml:space="preserve">electrical conductivity (mho/cm) </t>
  </si>
  <si>
    <t xml:space="preserve">specific heat (J/g K) </t>
  </si>
  <si>
    <t xml:space="preserve">heat of fusion (kJ/mol) </t>
  </si>
  <si>
    <t xml:space="preserve">heat of vaporization (kJ/mol) </t>
  </si>
  <si>
    <t xml:space="preserve">thermal conductivity (W/(m K)) </t>
  </si>
  <si>
    <t>% human body mass</t>
  </si>
  <si>
    <t>mg/kg in Earth's crust</t>
  </si>
  <si>
    <t>mg/L in seawater</t>
  </si>
  <si>
    <t>Electron Affinity (kJ/mol)</t>
  </si>
  <si>
    <t>&lt;0</t>
  </si>
  <si>
    <t xml:space="preserve"> </t>
  </si>
  <si>
    <t xml:space="preserve">1st ionization potential (eV) </t>
  </si>
  <si>
    <t xml:space="preserve">2nd ionization potential (eV) </t>
  </si>
  <si>
    <t xml:space="preserve">3rd ionization potential (eV) </t>
  </si>
  <si>
    <t xml:space="preserve">1st ionization potential (kJ/mol) </t>
  </si>
  <si>
    <t xml:space="preserve">2nd ionization potential (kJ/mol) </t>
  </si>
  <si>
    <t xml:space="preserve">3rd ionization potential (kJ/mol) </t>
  </si>
  <si>
    <t>Wasserstoff</t>
  </si>
  <si>
    <t>Helium</t>
  </si>
  <si>
    <t>Lithium</t>
  </si>
  <si>
    <t>Beryllium</t>
  </si>
  <si>
    <t>Bor</t>
  </si>
  <si>
    <t>Kohlenlstoff</t>
  </si>
  <si>
    <t>Stickstoff</t>
  </si>
  <si>
    <t>Sauerstoff</t>
  </si>
  <si>
    <t>Fluor</t>
  </si>
  <si>
    <t>Neon</t>
  </si>
  <si>
    <t>Natrium</t>
  </si>
  <si>
    <t>Magnesium</t>
  </si>
  <si>
    <t>Aluminium</t>
  </si>
  <si>
    <t>Silizium</t>
  </si>
  <si>
    <t>Phosphor</t>
  </si>
  <si>
    <t>Schwefel</t>
  </si>
  <si>
    <t>Chlor</t>
  </si>
  <si>
    <t>Argon</t>
  </si>
  <si>
    <t>Kalium</t>
  </si>
  <si>
    <t>Kalzium</t>
  </si>
  <si>
    <t>Skandium</t>
  </si>
  <si>
    <t>Titan</t>
  </si>
  <si>
    <t>Vanadium</t>
  </si>
  <si>
    <t>Chrom</t>
  </si>
  <si>
    <t>Mangan</t>
  </si>
  <si>
    <t>Eisen</t>
  </si>
  <si>
    <t>Kobalt</t>
  </si>
  <si>
    <t>Nickel</t>
  </si>
  <si>
    <t>Kupfer</t>
  </si>
  <si>
    <t>Zink</t>
  </si>
  <si>
    <t>Gallium</t>
  </si>
  <si>
    <t>Germanium</t>
  </si>
  <si>
    <t>Arsen</t>
  </si>
  <si>
    <t>Selen</t>
  </si>
  <si>
    <t>Brom</t>
  </si>
  <si>
    <t>Krypton</t>
  </si>
  <si>
    <t>Rubidium</t>
  </si>
  <si>
    <t>Strontium</t>
  </si>
  <si>
    <t>Yttrium</t>
  </si>
  <si>
    <t>Zirkonium</t>
  </si>
  <si>
    <t>Niob</t>
  </si>
  <si>
    <t>Molybdän</t>
  </si>
  <si>
    <t>Technetium</t>
  </si>
  <si>
    <t>Ruthenium</t>
  </si>
  <si>
    <t>Rhodium</t>
  </si>
  <si>
    <t>Palladium</t>
  </si>
  <si>
    <t>Silber</t>
  </si>
  <si>
    <t>Kadmium</t>
  </si>
  <si>
    <t>Indium</t>
  </si>
  <si>
    <t>Zinn</t>
  </si>
  <si>
    <t>Antimon</t>
  </si>
  <si>
    <t>Tellur</t>
  </si>
  <si>
    <t>Iod (Jod)</t>
  </si>
  <si>
    <t>Xenon</t>
  </si>
  <si>
    <t>Zäsium</t>
  </si>
  <si>
    <t>Barium</t>
  </si>
  <si>
    <t>Lanthan</t>
  </si>
  <si>
    <t>Zer</t>
  </si>
  <si>
    <t>Praseodym</t>
  </si>
  <si>
    <t>Neodym</t>
  </si>
  <si>
    <t>Promethium</t>
  </si>
  <si>
    <t>Samarium</t>
  </si>
  <si>
    <t>Europium</t>
  </si>
  <si>
    <t>Gadolinium</t>
  </si>
  <si>
    <t>Terbium</t>
  </si>
  <si>
    <t>Dysprosium</t>
  </si>
  <si>
    <t>Holmium</t>
  </si>
  <si>
    <t>Erbium</t>
  </si>
  <si>
    <t>Thulium</t>
  </si>
  <si>
    <t>Ytterbium</t>
  </si>
  <si>
    <t>Lutetium</t>
  </si>
  <si>
    <t>Hafnium</t>
  </si>
  <si>
    <t>Tantal</t>
  </si>
  <si>
    <t>Wolfram</t>
  </si>
  <si>
    <t>Rhenium</t>
  </si>
  <si>
    <t>Osmium</t>
  </si>
  <si>
    <t>Iridium</t>
  </si>
  <si>
    <t>Platin</t>
  </si>
  <si>
    <t>Gold</t>
  </si>
  <si>
    <t>Quecksilber</t>
  </si>
  <si>
    <t>Thallium</t>
  </si>
  <si>
    <t>Blei</t>
  </si>
  <si>
    <t>Wismut</t>
  </si>
  <si>
    <t>Polonium</t>
  </si>
  <si>
    <t>Astat</t>
  </si>
  <si>
    <t>Radon</t>
  </si>
  <si>
    <t>Franzium</t>
  </si>
  <si>
    <t>Radium</t>
  </si>
  <si>
    <t>Aktinium</t>
  </si>
  <si>
    <t>Thorium</t>
  </si>
  <si>
    <t>Protaktinium</t>
  </si>
  <si>
    <t>Uran</t>
  </si>
  <si>
    <t>Neptunium</t>
  </si>
  <si>
    <t>Plutonium</t>
  </si>
  <si>
    <t>Amerizium</t>
  </si>
  <si>
    <t>Kurium</t>
  </si>
  <si>
    <t>Berkelium</t>
  </si>
  <si>
    <t>Kalifornium</t>
  </si>
  <si>
    <t>Einsteinium</t>
  </si>
  <si>
    <t>Fermium</t>
  </si>
  <si>
    <t>Mendelevium</t>
  </si>
  <si>
    <t>Nobelium</t>
  </si>
  <si>
    <t>Lawrencium</t>
  </si>
  <si>
    <t>Rutherfordium</t>
  </si>
  <si>
    <t>Dubnium</t>
  </si>
  <si>
    <t>Seaborgium</t>
  </si>
  <si>
    <t>Bohrium</t>
  </si>
  <si>
    <t>Hassium</t>
  </si>
  <si>
    <t xml:space="preserve">Meitnerium </t>
  </si>
  <si>
    <t>Étain</t>
  </si>
  <si>
    <t>idrogeno</t>
  </si>
  <si>
    <t>elio</t>
  </si>
  <si>
    <t>litio</t>
  </si>
  <si>
    <t>berillio</t>
  </si>
  <si>
    <t>boro</t>
  </si>
  <si>
    <t>carbonio</t>
  </si>
  <si>
    <t>azoto</t>
  </si>
  <si>
    <t>ossigeno</t>
  </si>
  <si>
    <t>fluoro</t>
  </si>
  <si>
    <t>sodio</t>
  </si>
  <si>
    <t>magnesio</t>
  </si>
  <si>
    <t>alluminio</t>
  </si>
  <si>
    <t>silicio</t>
  </si>
  <si>
    <t>fosforo</t>
  </si>
  <si>
    <t>zolfo</t>
  </si>
  <si>
    <t>cloro</t>
  </si>
  <si>
    <t>argo</t>
  </si>
  <si>
    <t>potassio</t>
  </si>
  <si>
    <t>calcio</t>
  </si>
  <si>
    <t>scandio</t>
  </si>
  <si>
    <t>titanio</t>
  </si>
  <si>
    <t>vanadio</t>
  </si>
  <si>
    <t>cromo</t>
  </si>
  <si>
    <t>ferro</t>
  </si>
  <si>
    <t>cobalto</t>
  </si>
  <si>
    <t>nichelio</t>
  </si>
  <si>
    <t>rame</t>
  </si>
  <si>
    <t>zinco</t>
  </si>
  <si>
    <t>gallio</t>
  </si>
  <si>
    <t>germanio</t>
  </si>
  <si>
    <t>arsenico</t>
  </si>
  <si>
    <t>selenio</t>
  </si>
  <si>
    <t>bromo</t>
  </si>
  <si>
    <t>kripto</t>
  </si>
  <si>
    <t>rubidio</t>
  </si>
  <si>
    <t>stronzio</t>
  </si>
  <si>
    <t>ittrio</t>
  </si>
  <si>
    <t>zirconio</t>
  </si>
  <si>
    <t>niobio</t>
  </si>
  <si>
    <t>molibdeno</t>
  </si>
  <si>
    <t>tecnezio</t>
  </si>
  <si>
    <t>rutenio</t>
  </si>
  <si>
    <t>rodio</t>
  </si>
  <si>
    <t>palladio</t>
  </si>
  <si>
    <t>argento</t>
  </si>
  <si>
    <t>cadmio</t>
  </si>
  <si>
    <t>indio</t>
  </si>
  <si>
    <t>stagno</t>
  </si>
  <si>
    <t>antimonio</t>
  </si>
  <si>
    <t>tellurio</t>
  </si>
  <si>
    <t>iodio</t>
  </si>
  <si>
    <t>xeno</t>
  </si>
  <si>
    <t>cesio</t>
  </si>
  <si>
    <t>bario</t>
  </si>
  <si>
    <t>lantanio</t>
  </si>
  <si>
    <t>cerio</t>
  </si>
  <si>
    <t>praseodimio</t>
  </si>
  <si>
    <t>neodimio</t>
  </si>
  <si>
    <t>promezio</t>
  </si>
  <si>
    <t>samario</t>
  </si>
  <si>
    <t>europio</t>
  </si>
  <si>
    <t>gadolinio</t>
  </si>
  <si>
    <t>terbio</t>
  </si>
  <si>
    <t>disprosio</t>
  </si>
  <si>
    <t>olmio</t>
  </si>
  <si>
    <t>erbio</t>
  </si>
  <si>
    <t>tulio</t>
  </si>
  <si>
    <t>itterbio</t>
  </si>
  <si>
    <t>lutezio</t>
  </si>
  <si>
    <t>hafnio</t>
  </si>
  <si>
    <t>tantalio</t>
  </si>
  <si>
    <t>tungsteno</t>
  </si>
  <si>
    <t>renio</t>
  </si>
  <si>
    <t>osmio</t>
  </si>
  <si>
    <t>iridio</t>
  </si>
  <si>
    <t>platino</t>
  </si>
  <si>
    <t>oro</t>
  </si>
  <si>
    <t>mercurio</t>
  </si>
  <si>
    <t>tallio</t>
  </si>
  <si>
    <t>piombo</t>
  </si>
  <si>
    <t>bismuto</t>
  </si>
  <si>
    <t>polonio</t>
  </si>
  <si>
    <t>astato</t>
  </si>
  <si>
    <t>francio</t>
  </si>
  <si>
    <t>radio</t>
  </si>
  <si>
    <t>attinio</t>
  </si>
  <si>
    <t>torio</t>
  </si>
  <si>
    <t>protoattinio</t>
  </si>
  <si>
    <t>uranio</t>
  </si>
  <si>
    <t>nettunio</t>
  </si>
  <si>
    <t>plutonio</t>
  </si>
  <si>
    <t>americio</t>
  </si>
  <si>
    <t>curio</t>
  </si>
  <si>
    <t>berkelio</t>
  </si>
  <si>
    <t>californio</t>
  </si>
  <si>
    <t>einstenio</t>
  </si>
  <si>
    <t>fermio</t>
  </si>
  <si>
    <t>mendelevio</t>
  </si>
  <si>
    <t>nobelio</t>
  </si>
  <si>
    <t>laurenzio</t>
  </si>
  <si>
    <t>rutherfordio</t>
  </si>
  <si>
    <t>dubnio</t>
  </si>
  <si>
    <t>seaborgio</t>
  </si>
  <si>
    <t>bohrio</t>
  </si>
  <si>
    <t>hassio</t>
  </si>
  <si>
    <t>meitnerio</t>
  </si>
  <si>
    <t>hidrógeno</t>
  </si>
  <si>
    <t>helio</t>
  </si>
  <si>
    <t>berilio</t>
  </si>
  <si>
    <t>carbono</t>
  </si>
  <si>
    <t>nitrógeno</t>
  </si>
  <si>
    <t>oxígeno</t>
  </si>
  <si>
    <t>flúor</t>
  </si>
  <si>
    <t>neón</t>
  </si>
  <si>
    <t>aluminio</t>
  </si>
  <si>
    <t>fósforo</t>
  </si>
  <si>
    <t>azufre</t>
  </si>
  <si>
    <t>argón</t>
  </si>
  <si>
    <t>potasio</t>
  </si>
  <si>
    <t>escandio</t>
  </si>
  <si>
    <t>manganeso</t>
  </si>
  <si>
    <t>hierro</t>
  </si>
  <si>
    <t>níquel</t>
  </si>
  <si>
    <t>cobre</t>
  </si>
  <si>
    <t>galio</t>
  </si>
  <si>
    <t>arsénico</t>
  </si>
  <si>
    <t>criptón</t>
  </si>
  <si>
    <t>estroncio</t>
  </si>
  <si>
    <t>itrio</t>
  </si>
  <si>
    <t>circonio</t>
  </si>
  <si>
    <t>tecnecio</t>
  </si>
  <si>
    <t>paladio</t>
  </si>
  <si>
    <t>plata</t>
  </si>
  <si>
    <t>estaño</t>
  </si>
  <si>
    <t>teluro</t>
  </si>
  <si>
    <t>yodo</t>
  </si>
  <si>
    <t>xenón</t>
  </si>
  <si>
    <t>lantano</t>
  </si>
  <si>
    <t>prosedimio</t>
  </si>
  <si>
    <t>promecio</t>
  </si>
  <si>
    <t>gadolineo</t>
  </si>
  <si>
    <t>holmio</t>
  </si>
  <si>
    <t>iterbio</t>
  </si>
  <si>
    <t>lutecio</t>
  </si>
  <si>
    <t>tántalo</t>
  </si>
  <si>
    <t>wolframio or tungsteno</t>
  </si>
  <si>
    <t>talio</t>
  </si>
  <si>
    <t>plomo</t>
  </si>
  <si>
    <t>radón</t>
  </si>
  <si>
    <t>actinio</t>
  </si>
  <si>
    <t>protactinio</t>
  </si>
  <si>
    <t>neptunio</t>
  </si>
  <si>
    <t>lawrencio</t>
  </si>
  <si>
    <t>ruterfordio</t>
  </si>
  <si>
    <t>hydrogène</t>
  </si>
  <si>
    <t>hélium</t>
  </si>
  <si>
    <t>béryllium</t>
  </si>
  <si>
    <t>bore</t>
  </si>
  <si>
    <t>carbone</t>
  </si>
  <si>
    <t>azote</t>
  </si>
  <si>
    <t>oxygène</t>
  </si>
  <si>
    <t>fluor</t>
  </si>
  <si>
    <t>néon</t>
  </si>
  <si>
    <t>magnésium</t>
  </si>
  <si>
    <t>aluminium</t>
  </si>
  <si>
    <t>silicium</t>
  </si>
  <si>
    <t>phosphore</t>
  </si>
  <si>
    <t>soufre</t>
  </si>
  <si>
    <t>chlore</t>
  </si>
  <si>
    <t>titane</t>
  </si>
  <si>
    <t>chrome</t>
  </si>
  <si>
    <t>manganèse</t>
  </si>
  <si>
    <t>fer</t>
  </si>
  <si>
    <t>cuivre</t>
  </si>
  <si>
    <t>sélénium</t>
  </si>
  <si>
    <t>brome</t>
  </si>
  <si>
    <t>molybdène</t>
  </si>
  <si>
    <t>technétium</t>
  </si>
  <si>
    <t>ruthénium</t>
  </si>
  <si>
    <t>argent</t>
  </si>
  <si>
    <t>antimoine</t>
  </si>
  <si>
    <t>tellure</t>
  </si>
  <si>
    <t>iode</t>
  </si>
  <si>
    <t>xénon</t>
  </si>
  <si>
    <t>césium</t>
  </si>
  <si>
    <t>baryum</t>
  </si>
  <si>
    <t>lanthane</t>
  </si>
  <si>
    <t>cérium</t>
  </si>
  <si>
    <t>praséodyme</t>
  </si>
  <si>
    <t>néodyme</t>
  </si>
  <si>
    <t>prométhium</t>
  </si>
  <si>
    <t>lutécium</t>
  </si>
  <si>
    <t>tantale</t>
  </si>
  <si>
    <t>tungstène</t>
  </si>
  <si>
    <t>rhénium</t>
  </si>
  <si>
    <t>platine</t>
  </si>
  <si>
    <t>or</t>
  </si>
  <si>
    <t>mercure</t>
  </si>
  <si>
    <t>plomb</t>
  </si>
  <si>
    <t>astate</t>
  </si>
  <si>
    <t>américium</t>
  </si>
  <si>
    <t>berkélium</t>
  </si>
  <si>
    <t>mendélévium</t>
  </si>
  <si>
    <t>nobélium</t>
  </si>
  <si>
    <t>meitnérium</t>
  </si>
  <si>
    <t>http://www.mrbigler.com/documents/Periodic-Table.xls</t>
  </si>
  <si>
    <t>Element Data</t>
  </si>
  <si>
    <t>State at Room Temp.</t>
  </si>
  <si>
    <t>g</t>
  </si>
  <si>
    <t>l</t>
  </si>
  <si>
    <t>source</t>
  </si>
  <si>
    <t>color</t>
  </si>
  <si>
    <t>characteristics</t>
  </si>
  <si>
    <t>structure</t>
  </si>
  <si>
    <t>uses</t>
  </si>
  <si>
    <t>reaction with air</t>
  </si>
  <si>
    <t>reaction with water</t>
  </si>
  <si>
    <t>reaction with 6M HCl</t>
  </si>
  <si>
    <t>reaction with 15M HNO3</t>
  </si>
  <si>
    <t>reaction with 6M NaOH</t>
  </si>
  <si>
    <t>hydride(s)</t>
  </si>
  <si>
    <t>oxide(s)</t>
  </si>
  <si>
    <t>chloride(s)</t>
  </si>
  <si>
    <t>Water, methane</t>
  </si>
  <si>
    <t>colorless</t>
  </si>
  <si>
    <t>diatomic,dens&lt;air at r.t.</t>
  </si>
  <si>
    <t>hcp: hexagonal close pkd</t>
  </si>
  <si>
    <t>rocket fuel</t>
  </si>
  <si>
    <t>vigorous, =&gt;H2O</t>
  </si>
  <si>
    <t>none</t>
  </si>
  <si>
    <t>H2</t>
  </si>
  <si>
    <t>H2O</t>
  </si>
  <si>
    <t>HCl</t>
  </si>
  <si>
    <t>Natural gas, air</t>
  </si>
  <si>
    <t>Inert, dens&lt;air at r.t.</t>
  </si>
  <si>
    <t>cryogenics, blimps</t>
  </si>
  <si>
    <t>Spodumene (silicate)</t>
  </si>
  <si>
    <t>silvery</t>
  </si>
  <si>
    <t>soft, lightest solid</t>
  </si>
  <si>
    <t>bcc: body-centered cubic</t>
  </si>
  <si>
    <t>batteries, lubricant</t>
  </si>
  <si>
    <t>vigorous, =&gt;Li2O</t>
  </si>
  <si>
    <t>mild, =&gt;H2, LiOH</t>
  </si>
  <si>
    <t>vigorous, =&gt;H2, LiCl</t>
  </si>
  <si>
    <t>vigorous, =&gt;LiNO3</t>
  </si>
  <si>
    <t>LiH</t>
  </si>
  <si>
    <t>Li2O</t>
  </si>
  <si>
    <t>LiCl</t>
  </si>
  <si>
    <t>Beryl (silicate)</t>
  </si>
  <si>
    <t>steel gray</t>
  </si>
  <si>
    <t>toxic</t>
  </si>
  <si>
    <t>Cu alloys, X-ray windows</t>
  </si>
  <si>
    <t>vigorous, w/ht=&gt;BeO,Be3N2</t>
  </si>
  <si>
    <t>mild, =&gt;H2</t>
  </si>
  <si>
    <t>mild, =&gt;H2, [Be(OH)4](2-)</t>
  </si>
  <si>
    <t>BeH2</t>
  </si>
  <si>
    <t>BeO</t>
  </si>
  <si>
    <t>BeCl2</t>
  </si>
  <si>
    <t>Na and Ca borates (misc)</t>
  </si>
  <si>
    <t>black</t>
  </si>
  <si>
    <t>B12 icosahedra; 3 forms</t>
  </si>
  <si>
    <t>special: B12 icosahedra</t>
  </si>
  <si>
    <t>borax, glass making(B2O3)</t>
  </si>
  <si>
    <t>mild, w/ht =&gt;B2O3</t>
  </si>
  <si>
    <t>B2H6 and many BxHy</t>
  </si>
  <si>
    <t>B2O3</t>
  </si>
  <si>
    <t>BCl3 and many BxCly</t>
  </si>
  <si>
    <t>Coal,Petroleum,Natural gas</t>
  </si>
  <si>
    <t>6 forms: graphite,diamond</t>
  </si>
  <si>
    <t>hexagonal layers</t>
  </si>
  <si>
    <t>fuel(coal), lubricant</t>
  </si>
  <si>
    <t>vigorous, =&gt;CO2</t>
  </si>
  <si>
    <t>mild,w/ht=&gt;C6(COOH)6</t>
  </si>
  <si>
    <t>CH4 and many CxHy</t>
  </si>
  <si>
    <t>CO CO2</t>
  </si>
  <si>
    <t>CCl4</t>
  </si>
  <si>
    <t>Air</t>
  </si>
  <si>
    <t>diatomic(N2)</t>
  </si>
  <si>
    <t>fertilizer, cryogenics</t>
  </si>
  <si>
    <t>NH3 N2H4 HN3</t>
  </si>
  <si>
    <t>N2O NO NO2 N2O5</t>
  </si>
  <si>
    <t>NCl3</t>
  </si>
  <si>
    <t>diatomic,2 forms: O2, O3</t>
  </si>
  <si>
    <t>rocket fuel, steel mfr.</t>
  </si>
  <si>
    <t>O2 O3</t>
  </si>
  <si>
    <t>Cl2O ClO2 Cl2O7</t>
  </si>
  <si>
    <t>Fluorite (misc)</t>
  </si>
  <si>
    <t>diatomic(F2), corrosive</t>
  </si>
  <si>
    <t>layers of F2</t>
  </si>
  <si>
    <t>fluorocarbons, toothpaste</t>
  </si>
  <si>
    <t>vigorous, =&gt;HF, OF2</t>
  </si>
  <si>
    <t>vigorous, =&gt;HF, OF2, ClF3</t>
  </si>
  <si>
    <t>vigorous, =&gt;O2, NaF</t>
  </si>
  <si>
    <t>HF</t>
  </si>
  <si>
    <t>OF2</t>
  </si>
  <si>
    <t>ClF ClF3 ClF5</t>
  </si>
  <si>
    <t>fcc: face-centered cubic</t>
  </si>
  <si>
    <t>Neon signs</t>
  </si>
  <si>
    <t>Halite (misc)</t>
  </si>
  <si>
    <t>soft</t>
  </si>
  <si>
    <t>lamps, table salt</t>
  </si>
  <si>
    <t>vigorous, =&gt;Na2O2</t>
  </si>
  <si>
    <t>vigorous, =&gt;H2, NaOH</t>
  </si>
  <si>
    <t>vigorous, =&gt;H2, NaCl</t>
  </si>
  <si>
    <t>vigorous, =&gt;NaNO3, NOx</t>
  </si>
  <si>
    <t>NaH</t>
  </si>
  <si>
    <t>Na2O</t>
  </si>
  <si>
    <t>NaCl</t>
  </si>
  <si>
    <t>Seawater, magnesite</t>
  </si>
  <si>
    <t>burns brightly</t>
  </si>
  <si>
    <t>alloys, flash bulbs</t>
  </si>
  <si>
    <t>vigorous,w/ht =&gt;MgO,Mg3N2</t>
  </si>
  <si>
    <t>mild, w/ht =&gt;Mg(OH)2, H2</t>
  </si>
  <si>
    <t>mild, =&gt;H2, MgCl2</t>
  </si>
  <si>
    <t>vigorous, =&gt;NOx, Mg(NO3)2</t>
  </si>
  <si>
    <t>MgH2</t>
  </si>
  <si>
    <t>MgO</t>
  </si>
  <si>
    <t>MgCl2</t>
  </si>
  <si>
    <t>Bauxite (oxide)</t>
  </si>
  <si>
    <t>passivated: surface oxide</t>
  </si>
  <si>
    <t>Al cans &amp; foil,reflectors</t>
  </si>
  <si>
    <t>mild, w/ht =&gt;Al2O3</t>
  </si>
  <si>
    <t>mild, =&gt;H2, AlCl3</t>
  </si>
  <si>
    <t>passivated</t>
  </si>
  <si>
    <t>mild, =&gt;H2, [Al(OH)4]-</t>
  </si>
  <si>
    <t>AlH3</t>
  </si>
  <si>
    <t>Al2O3</t>
  </si>
  <si>
    <t>AlCl3Al2Cl6</t>
  </si>
  <si>
    <t>Quartz (oxide)</t>
  </si>
  <si>
    <t>gray-black</t>
  </si>
  <si>
    <t>semimetal</t>
  </si>
  <si>
    <t xml:space="preserve">diamond </t>
  </si>
  <si>
    <t>comp chip,lubricant,glass</t>
  </si>
  <si>
    <t>mild, =&gt;SiO2</t>
  </si>
  <si>
    <t>mild, =&gt;silicates</t>
  </si>
  <si>
    <t>SiH4 Si2H6 + more</t>
  </si>
  <si>
    <t>SiO2</t>
  </si>
  <si>
    <t>SiCl4 Si2Cl6 + more</t>
  </si>
  <si>
    <t>Apatite (phosphate)</t>
  </si>
  <si>
    <t>white-yellow</t>
  </si>
  <si>
    <t>(P4) pyrophoric, 15 forms</t>
  </si>
  <si>
    <t>special: P4 tetrahedra</t>
  </si>
  <si>
    <t>fertilizer, detergents</t>
  </si>
  <si>
    <t>vigorous,=&gt;P4O10, ignites</t>
  </si>
  <si>
    <t>mild, =&gt;NOx</t>
  </si>
  <si>
    <t>mild, =&gt;PH3, may ignite</t>
  </si>
  <si>
    <t>PH3 P2H4 + more</t>
  </si>
  <si>
    <t>P4O10 P4O6</t>
  </si>
  <si>
    <t>PCl3 PCl5 P2Cl4</t>
  </si>
  <si>
    <t>Sulfur,pyrite,natural gas</t>
  </si>
  <si>
    <t>yellow(pale)</t>
  </si>
  <si>
    <t>(S8)brittle, 19 forms</t>
  </si>
  <si>
    <t>S8 rings</t>
  </si>
  <si>
    <t>rubber, batteries (H2SO4)</t>
  </si>
  <si>
    <t>vigorous, w/ht =&gt;SO2</t>
  </si>
  <si>
    <t>mild, =&gt;H2SO4, NOx</t>
  </si>
  <si>
    <t>H2S</t>
  </si>
  <si>
    <t>SO2 SO3</t>
  </si>
  <si>
    <t>S2Cl2 SCl2</t>
  </si>
  <si>
    <t>Halite, brine (misc)</t>
  </si>
  <si>
    <t>greenish-yellow</t>
  </si>
  <si>
    <t>diatomic(Cl2), corrosive</t>
  </si>
  <si>
    <t>layers of Cl2</t>
  </si>
  <si>
    <t>bleach (NaOCl), PVC pipe</t>
  </si>
  <si>
    <t>mild,=&gt;HOCl, Cl-, Cl2(aq)</t>
  </si>
  <si>
    <t>mild, =&gt;HOCl, Cl-</t>
  </si>
  <si>
    <t>mild, =&gt;HClOx, NOxCl, NOx</t>
  </si>
  <si>
    <t>mild, =&gt;OCl-, Cl-</t>
  </si>
  <si>
    <t>Cl2</t>
  </si>
  <si>
    <t>Inert</t>
  </si>
  <si>
    <t>lasers, light bulbs</t>
  </si>
  <si>
    <t>Sylvite, carnallite (misc)</t>
  </si>
  <si>
    <t>silvery-white</t>
  </si>
  <si>
    <t>fertilizer, low-Na salt</t>
  </si>
  <si>
    <t>vigorous, =&gt;KO2</t>
  </si>
  <si>
    <t>vigorous, =&gt;H2, KOH</t>
  </si>
  <si>
    <t>vigorous, =&gt;H2, KCl</t>
  </si>
  <si>
    <t>vigorous, =&gt;H2, NOx, KNO3</t>
  </si>
  <si>
    <t>KH</t>
  </si>
  <si>
    <t>K2O</t>
  </si>
  <si>
    <t>KCl</t>
  </si>
  <si>
    <t>Calcite (oxide)</t>
  </si>
  <si>
    <t>lime, cement</t>
  </si>
  <si>
    <t>vigorous, =&gt;CaO, Ca3N2</t>
  </si>
  <si>
    <t>mild, =&gt;H2, Ca(OH)2</t>
  </si>
  <si>
    <t>vigorous, =&gt;H2, CaCl2</t>
  </si>
  <si>
    <t>vigorous, =&gt;H2, Ca(NO3)2</t>
  </si>
  <si>
    <t>CaH2</t>
  </si>
  <si>
    <t>CaO</t>
  </si>
  <si>
    <t>CaCl2</t>
  </si>
  <si>
    <t>U extractn by-product</t>
  </si>
  <si>
    <t>no significant uses</t>
  </si>
  <si>
    <t>vigorous, =&gt;Sc2O3</t>
  </si>
  <si>
    <t>mild, =&gt;H2, Sc(OH)3</t>
  </si>
  <si>
    <t>mild, =&gt;H2, ScCl3</t>
  </si>
  <si>
    <t>mild, =&gt;Sc(NO3)3</t>
  </si>
  <si>
    <t>ScH2 ScH3</t>
  </si>
  <si>
    <t>Sc2O3</t>
  </si>
  <si>
    <t>ScCl3</t>
  </si>
  <si>
    <t>Ilmenite, rutile(oxide)</t>
  </si>
  <si>
    <t>gray</t>
  </si>
  <si>
    <t>max strength/weight ratio</t>
  </si>
  <si>
    <t>steel,white pigment(TiO2)</t>
  </si>
  <si>
    <t>mild, w/ht =&gt;TiO2, TiN</t>
  </si>
  <si>
    <t>TiH2</t>
  </si>
  <si>
    <t>TiO Ti2O3 TiO2 + more</t>
  </si>
  <si>
    <t>TiCl2 TiCl3 TiCl4</t>
  </si>
  <si>
    <t>U, Pb vanadates (misc)</t>
  </si>
  <si>
    <t>bright white</t>
  </si>
  <si>
    <t>tool steel, V2O5 catalyst</t>
  </si>
  <si>
    <t>mild, w/ht =&gt;V2O5, VN</t>
  </si>
  <si>
    <t>mild</t>
  </si>
  <si>
    <t>VH VH2</t>
  </si>
  <si>
    <t>VO V2O3 VO2 V2O5</t>
  </si>
  <si>
    <t>VCl2 VCl3 VCl4</t>
  </si>
  <si>
    <t>Chromite (oxide)</t>
  </si>
  <si>
    <t>hard</t>
  </si>
  <si>
    <t>CrO2 tape, paint, steel</t>
  </si>
  <si>
    <t>mild, =&gt;H2, CrCl3</t>
  </si>
  <si>
    <t>CrH</t>
  </si>
  <si>
    <t>Cr2O3 CrO2 CrO3+non-stoich</t>
  </si>
  <si>
    <t>CrCl2 CrCl3</t>
  </si>
  <si>
    <t>Pyrolusite,psilomelane(oxide)</t>
  </si>
  <si>
    <t>gray-white</t>
  </si>
  <si>
    <t>hard, brittle</t>
  </si>
  <si>
    <t>special:complex (cubic)</t>
  </si>
  <si>
    <t>steel, dry cells(MnO2)</t>
  </si>
  <si>
    <t>mild, w/ht =&gt;Mn3O4, Mn3N2</t>
  </si>
  <si>
    <t>mild, =&gt;H2, MnCl2</t>
  </si>
  <si>
    <t>mild, =&gt;Mn(NO3)2, NOx</t>
  </si>
  <si>
    <t>MnO Mn3O4 Mn2O3 MnO2 Mn2O7</t>
  </si>
  <si>
    <t>MnCl2</t>
  </si>
  <si>
    <t>Hematite,magnetite(oxide)</t>
  </si>
  <si>
    <t>fairly soft when pure</t>
  </si>
  <si>
    <t>steel</t>
  </si>
  <si>
    <t>mild, =&gt;Fe3O4</t>
  </si>
  <si>
    <t>mild, =&gt;H2, FeCl2</t>
  </si>
  <si>
    <t>FeO Fe3O4 Fe2O3</t>
  </si>
  <si>
    <t>FeCl2 FeCl3</t>
  </si>
  <si>
    <t>Co sulfides &amp; arsenides</t>
  </si>
  <si>
    <t>bluish-white</t>
  </si>
  <si>
    <t>magnets, Co glass (blue)</t>
  </si>
  <si>
    <t>mild, w/ht =&gt;Co3O4</t>
  </si>
  <si>
    <t>mild, =&gt;H2, CoCl2</t>
  </si>
  <si>
    <t>vigorous, =&gt;Co(NO3)2, NOx</t>
  </si>
  <si>
    <t>CoO Co3O4</t>
  </si>
  <si>
    <t>CoCl2</t>
  </si>
  <si>
    <t>sulfides, oxide/silicates</t>
  </si>
  <si>
    <t>hard, takes a high polish</t>
  </si>
  <si>
    <t>alloys, coins, batteries</t>
  </si>
  <si>
    <t>mild, w/ht =&gt;NiO</t>
  </si>
  <si>
    <t>mild, =&gt;H2, NiCl2</t>
  </si>
  <si>
    <t>NiH</t>
  </si>
  <si>
    <t>NiO</t>
  </si>
  <si>
    <t>NiCl2</t>
  </si>
  <si>
    <t>Cu pyrite,chalcocite(sulfide)</t>
  </si>
  <si>
    <t>orange-red</t>
  </si>
  <si>
    <t>soft, ductile</t>
  </si>
  <si>
    <t>wire, bronze, coins</t>
  </si>
  <si>
    <t>mild, w/ht =&gt;CuO, Cu2O</t>
  </si>
  <si>
    <t>mild, =&gt;Cu(NO3)2, NOx</t>
  </si>
  <si>
    <t>CuH</t>
  </si>
  <si>
    <t>Cu2O CuO</t>
  </si>
  <si>
    <t>CuCl CuCl2</t>
  </si>
  <si>
    <t>Sphalerite (sulfide)</t>
  </si>
  <si>
    <t>brittle</t>
  </si>
  <si>
    <t>distorted hcp structure</t>
  </si>
  <si>
    <t>batteries, galvanizing</t>
  </si>
  <si>
    <t>vigorous, =&gt;ZnO</t>
  </si>
  <si>
    <t>mild, =&gt;H2, ZnCl2</t>
  </si>
  <si>
    <t>vigorous, =&gt;Zn(NO3)2, NOx</t>
  </si>
  <si>
    <t>mild, =&gt;[Zn(OH)4](2-), H2</t>
  </si>
  <si>
    <t>ZnH2</t>
  </si>
  <si>
    <t>ZnO</t>
  </si>
  <si>
    <t>ZnCl2</t>
  </si>
  <si>
    <t>silvery-blue</t>
  </si>
  <si>
    <t>melts near r.t.wets glass</t>
  </si>
  <si>
    <t>special: complex</t>
  </si>
  <si>
    <t>photocells, transistors</t>
  </si>
  <si>
    <t>mild, =&gt;Ga2O3</t>
  </si>
  <si>
    <t>mild, =&gt;GaCl3, H2</t>
  </si>
  <si>
    <t>mild, =&gt;[Ga(OH)4]2-, H2</t>
  </si>
  <si>
    <t>GaH3</t>
  </si>
  <si>
    <t>Ga2O3</t>
  </si>
  <si>
    <t>GaCl Ga2Cl6</t>
  </si>
  <si>
    <t>Zn smelting by-product</t>
  </si>
  <si>
    <t>semimetal, brittle</t>
  </si>
  <si>
    <t>diamond</t>
  </si>
  <si>
    <t>transistor, wide-ang lens</t>
  </si>
  <si>
    <t>mild, w/ht =&gt;GeO2</t>
  </si>
  <si>
    <t>mild, =&gt;Ge(IV), NOx</t>
  </si>
  <si>
    <t>GeH4 Ge2H6 + more</t>
  </si>
  <si>
    <t>GeO GeO2</t>
  </si>
  <si>
    <t>GeCl2 GeCl4</t>
  </si>
  <si>
    <t>Arsenopyrite, enargite (misc)</t>
  </si>
  <si>
    <t>semimetal,brittle,3 forms</t>
  </si>
  <si>
    <t>photocells (GaAs), poisons</t>
  </si>
  <si>
    <t>mild, w/ht =&gt;As4O6</t>
  </si>
  <si>
    <t>mild, w/ht =&gt;H3AsO4, NOx</t>
  </si>
  <si>
    <t>AsH3</t>
  </si>
  <si>
    <t>As2O3</t>
  </si>
  <si>
    <t>AsCl3 AsCl5</t>
  </si>
  <si>
    <t>Cu smelting by-product</t>
  </si>
  <si>
    <t>6 forms</t>
  </si>
  <si>
    <t>parallel chains</t>
  </si>
  <si>
    <t>Xerography, medicines</t>
  </si>
  <si>
    <t>vigorous, w/ht =&gt;SeO2</t>
  </si>
  <si>
    <t>mild, =&gt;H2SeO3, NOx</t>
  </si>
  <si>
    <t>SeH2</t>
  </si>
  <si>
    <t>SeO2 SeO3</t>
  </si>
  <si>
    <t>Se2Cl2 Se4Cl16</t>
  </si>
  <si>
    <t>Seawater, brines</t>
  </si>
  <si>
    <t>red-brown</t>
  </si>
  <si>
    <t>diatomic,corrosive,liquid</t>
  </si>
  <si>
    <t xml:space="preserve">layers of Br2 </t>
  </si>
  <si>
    <t>pesticides,photography</t>
  </si>
  <si>
    <t>none, dissolves Br2(aq)</t>
  </si>
  <si>
    <t>mild, =&gt;OBr-, Br-</t>
  </si>
  <si>
    <t>HBr</t>
  </si>
  <si>
    <t>Br2O BrO2</t>
  </si>
  <si>
    <t>BrCl</t>
  </si>
  <si>
    <t>unreactive</t>
  </si>
  <si>
    <t>lamps, UV-laser</t>
  </si>
  <si>
    <t>Li extractn by-product</t>
  </si>
  <si>
    <t>photocells</t>
  </si>
  <si>
    <t>vigorous, =&gt;RbO2</t>
  </si>
  <si>
    <t>vigorous, =&gt;H2, RbOH</t>
  </si>
  <si>
    <t>vigorous, =&gt;H2, RbCl</t>
  </si>
  <si>
    <t>vigorous,=&gt;RbNO3, H2, NOx</t>
  </si>
  <si>
    <t>RbH</t>
  </si>
  <si>
    <t>Rb2O</t>
  </si>
  <si>
    <t>RbCl</t>
  </si>
  <si>
    <t>Celestite (sulfide)</t>
  </si>
  <si>
    <t>tarnishes</t>
  </si>
  <si>
    <t>fireworks (red flame)</t>
  </si>
  <si>
    <t>vigorous, =&gt;SrO, Sr2N3</t>
  </si>
  <si>
    <t>mild, =&gt;H2, Sr(OH)2</t>
  </si>
  <si>
    <t>vigorous, =&gt;H2, SrCl2</t>
  </si>
  <si>
    <t>vigorous, =&gt;Sr(NO3)2, H2</t>
  </si>
  <si>
    <t>SrH2</t>
  </si>
  <si>
    <t>SrO</t>
  </si>
  <si>
    <t>SrCl2</t>
  </si>
  <si>
    <t>xenotime (phosphate)</t>
  </si>
  <si>
    <t>forms protective oxide</t>
  </si>
  <si>
    <t>YAG laser, TV phosphor</t>
  </si>
  <si>
    <t>vigorous, =&gt;Y2O3</t>
  </si>
  <si>
    <t>mild, =&gt;H2, Y(OH)3</t>
  </si>
  <si>
    <t>mild, =&gt;H2, YCl3</t>
  </si>
  <si>
    <t>vigorous, =&gt;Y(NO3)3</t>
  </si>
  <si>
    <t>YH2 YH3</t>
  </si>
  <si>
    <t>Y2O3</t>
  </si>
  <si>
    <t>YCl3</t>
  </si>
  <si>
    <t>Zircon (silicate)</t>
  </si>
  <si>
    <t>grayish-white</t>
  </si>
  <si>
    <t>hard, relatively inert</t>
  </si>
  <si>
    <t>deodorants, fuel rod clad</t>
  </si>
  <si>
    <t>mild, w/ht =&gt;Zr2O3</t>
  </si>
  <si>
    <t>ZrH2</t>
  </si>
  <si>
    <t>ZrO2</t>
  </si>
  <si>
    <t>ZrCl3 ZrCl4</t>
  </si>
  <si>
    <t>columbite (oxide)</t>
  </si>
  <si>
    <t>stainless steels, magnets</t>
  </si>
  <si>
    <t>none, w/ht =&gt;Nb2O3</t>
  </si>
  <si>
    <t>NbH NbH2</t>
  </si>
  <si>
    <t>NbO NbO2 Nb2O5</t>
  </si>
  <si>
    <t>NbCl3 NbCl4 NbCl5</t>
  </si>
  <si>
    <t>Molybdenite (sulfide)</t>
  </si>
  <si>
    <t>very hard</t>
  </si>
  <si>
    <t>catalysts, tool steel</t>
  </si>
  <si>
    <t>none, w/ht =&gt;MoO3</t>
  </si>
  <si>
    <t>MoO2 MoO3</t>
  </si>
  <si>
    <t>MoClx [x=2-6]</t>
  </si>
  <si>
    <t>Synthetic (U fission)</t>
  </si>
  <si>
    <t>silvery gray</t>
  </si>
  <si>
    <t>Radioactive, man made</t>
  </si>
  <si>
    <t>medical imaging agents</t>
  </si>
  <si>
    <t>mild, w/ht, =&gt;Tc2O7</t>
  </si>
  <si>
    <t>mild, =&gt;HTcO4</t>
  </si>
  <si>
    <t>TcO2 Tc2O7</t>
  </si>
  <si>
    <t>TcCl4</t>
  </si>
  <si>
    <t>nickel ores (sulfides)</t>
  </si>
  <si>
    <t>catalysts</t>
  </si>
  <si>
    <t>none below 800 deg.C</t>
  </si>
  <si>
    <t>RuO2 RuO4</t>
  </si>
  <si>
    <t>RuCl2 RuCl3</t>
  </si>
  <si>
    <t>forms hard coatings</t>
  </si>
  <si>
    <t>catalysts, elec. contacts</t>
  </si>
  <si>
    <t>none, w/ht =&gt;Rh2O3</t>
  </si>
  <si>
    <t>Rh2O3 RhO2</t>
  </si>
  <si>
    <t>RhCl3</t>
  </si>
  <si>
    <t>absorbs H2</t>
  </si>
  <si>
    <t>catalysts, dental crowns</t>
  </si>
  <si>
    <t>mild, w/ht, =&gt;PdO</t>
  </si>
  <si>
    <t>mild, =&gt;Pd(NO3)2</t>
  </si>
  <si>
    <t>PdHx x&lt;1 non-stoich</t>
  </si>
  <si>
    <t>PdO</t>
  </si>
  <si>
    <t>PdCl2</t>
  </si>
  <si>
    <t>Argentite (sulfide)</t>
  </si>
  <si>
    <t>soft, ductile, tarnishes</t>
  </si>
  <si>
    <t>film(AgBr),coins,jewelry</t>
  </si>
  <si>
    <t>mild, =&gt;Ag2O</t>
  </si>
  <si>
    <t>mild, =&gt;AgNO3</t>
  </si>
  <si>
    <t>Ag2O</t>
  </si>
  <si>
    <t>AgCl</t>
  </si>
  <si>
    <t>battery,yel. pigment(CdS)</t>
  </si>
  <si>
    <t>mild, w/ht =&gt;CdO</t>
  </si>
  <si>
    <t>mild, =&gt;H2, Cd(Cl)2</t>
  </si>
  <si>
    <t>mild, =&gt;Cd(NO3)2, NOx</t>
  </si>
  <si>
    <t>CdO</t>
  </si>
  <si>
    <t>CdCl2</t>
  </si>
  <si>
    <t>Zn/Pb smelting by-product</t>
  </si>
  <si>
    <t>distorted fcc structure</t>
  </si>
  <si>
    <t>transistors, photocells</t>
  </si>
  <si>
    <t>mild, =&gt;In2O3</t>
  </si>
  <si>
    <t>mild, =&gt;H2, InCl3</t>
  </si>
  <si>
    <t>mild, =&gt;In(NO3)3</t>
  </si>
  <si>
    <t>In2O3</t>
  </si>
  <si>
    <t>InCl InCl3</t>
  </si>
  <si>
    <t>Cassiterite (oxide)</t>
  </si>
  <si>
    <t>resists corrosion;2 forms</t>
  </si>
  <si>
    <t>distorted diamond</t>
  </si>
  <si>
    <t>solder, pewter, bronze</t>
  </si>
  <si>
    <t>mild, w/ht, =&gt;SnO2</t>
  </si>
  <si>
    <t>mild, =&gt;SnO2, NOx</t>
  </si>
  <si>
    <t>mild, =&gt;H2, [Sn(OH)6] 2-</t>
  </si>
  <si>
    <t>SnH4 Sn2H6</t>
  </si>
  <si>
    <t>SnO SnO2</t>
  </si>
  <si>
    <t>SnCl2 SnCl4</t>
  </si>
  <si>
    <t>Stibnite (sulfide)</t>
  </si>
  <si>
    <t>brittle; 5 forms</t>
  </si>
  <si>
    <t>Pb alloy(battery), dyeing</t>
  </si>
  <si>
    <t>mild, w/ht, =&gt;Sb2Ox x=3-5</t>
  </si>
  <si>
    <t>mild, =&gt;Sb2O5</t>
  </si>
  <si>
    <t>SbH3</t>
  </si>
  <si>
    <t>Sb2O3 Sb2O4 Sb2O5</t>
  </si>
  <si>
    <t>SbCl3 SbCl5</t>
  </si>
  <si>
    <t>semiconductors, steel</t>
  </si>
  <si>
    <t>mild, w/ht, =&gt;TeO2</t>
  </si>
  <si>
    <t>mild, =&gt;Te(IV)</t>
  </si>
  <si>
    <t>H2Te</t>
  </si>
  <si>
    <t>TeO2 TeO3</t>
  </si>
  <si>
    <t>Te2Cl Te3Cl2 Te4Cl16</t>
  </si>
  <si>
    <t>Brines, Chilean nitrate (misc)</t>
  </si>
  <si>
    <t>bluish-black</t>
  </si>
  <si>
    <t>diatomic</t>
  </si>
  <si>
    <t>layers of I2</t>
  </si>
  <si>
    <t>nutrient, antiseptic</t>
  </si>
  <si>
    <t>none, dissolves slightly</t>
  </si>
  <si>
    <t>mild, =&gt;HIO3</t>
  </si>
  <si>
    <t>mild, =&gt;OI-, I-</t>
  </si>
  <si>
    <t>HI</t>
  </si>
  <si>
    <t>I2O5 I4O9 I2O4</t>
  </si>
  <si>
    <t>ICl ICl3</t>
  </si>
  <si>
    <t>UV-laser, hi intens lamps</t>
  </si>
  <si>
    <t>XeO3 XeO4</t>
  </si>
  <si>
    <t>yellow/silvery</t>
  </si>
  <si>
    <t>softest metal</t>
  </si>
  <si>
    <t>photocells, IR lamps</t>
  </si>
  <si>
    <t>vigorous, =&gt;CsO2</t>
  </si>
  <si>
    <t>vigorous, =&gt;H2, CsOH</t>
  </si>
  <si>
    <t>vigorous, =&gt;H2, CsCl</t>
  </si>
  <si>
    <t>vigorous, =&gt;CsNO3</t>
  </si>
  <si>
    <t>CsH</t>
  </si>
  <si>
    <t>Cs2O</t>
  </si>
  <si>
    <t>CsCl</t>
  </si>
  <si>
    <t>Barite (sulfate)</t>
  </si>
  <si>
    <t>X-ray imaging agnt(BaSO4)</t>
  </si>
  <si>
    <t>vigorous,wt/ht=&gt;BaO,Ba2N3</t>
  </si>
  <si>
    <t>vigorous, =&gt;H2, Ba(OH)2</t>
  </si>
  <si>
    <t>vigorous, =&gt;H2, BaCl2</t>
  </si>
  <si>
    <t>mild, =&gt;Ba(NO3)2</t>
  </si>
  <si>
    <t>BaH2</t>
  </si>
  <si>
    <t>BaO</t>
  </si>
  <si>
    <t>BaCl2</t>
  </si>
  <si>
    <t>Monazite(phosphate),bastnaesite</t>
  </si>
  <si>
    <t>soft, malleable</t>
  </si>
  <si>
    <t xml:space="preserve"> cp: close packed (ABCB)</t>
  </si>
  <si>
    <t>lighter flints, CRTs</t>
  </si>
  <si>
    <t>vigorous, w/ht =&gt;La2O3</t>
  </si>
  <si>
    <t>mild, =&gt;H2, La(OH)3</t>
  </si>
  <si>
    <t>mild, =&gt;H2, LaCl3</t>
  </si>
  <si>
    <t>mild, =&gt;La(NO3)3</t>
  </si>
  <si>
    <t>LaH2 LaH3</t>
  </si>
  <si>
    <t>La2O3</t>
  </si>
  <si>
    <t>LaCl3</t>
  </si>
  <si>
    <t>malleable</t>
  </si>
  <si>
    <t>self-cleaning ovens(CeO2)</t>
  </si>
  <si>
    <t>vigorous, w/ht =&gt;CeO2</t>
  </si>
  <si>
    <t>mild, =&gt;H2, Ce(OH)3</t>
  </si>
  <si>
    <t>vigorous, =&gt;H2, CeCl3</t>
  </si>
  <si>
    <t>mild, =&gt;Ce(NO3)3</t>
  </si>
  <si>
    <t>CeH2 CeH3</t>
  </si>
  <si>
    <t>Ce2O3 CeO2</t>
  </si>
  <si>
    <t>CeCl3</t>
  </si>
  <si>
    <t>alloys, Welder's mask</t>
  </si>
  <si>
    <t>vigorous, =&gt;Pr6O11 approx</t>
  </si>
  <si>
    <t>mild, =&gt;H2, Pr(OH)3</t>
  </si>
  <si>
    <t>mild, =&gt;H2, PrCl3</t>
  </si>
  <si>
    <t>mild, =&gt;Pr(NO3)3</t>
  </si>
  <si>
    <t>PrH2 PrH3</t>
  </si>
  <si>
    <t>PrO2 Pr6O11</t>
  </si>
  <si>
    <t>PrCl3</t>
  </si>
  <si>
    <t>vigorous, w/ht =&gt;Nd2O3</t>
  </si>
  <si>
    <t>mild, =&gt;H2, Nd(OH)3</t>
  </si>
  <si>
    <t>mild, =&gt;H2, NdCl3</t>
  </si>
  <si>
    <t>mild, =&gt;Nd(NO3)3</t>
  </si>
  <si>
    <t>NdH2 NdH3</t>
  </si>
  <si>
    <t>Nd2O3</t>
  </si>
  <si>
    <t>NdCl2 NdCl3</t>
  </si>
  <si>
    <t>Synthetic</t>
  </si>
  <si>
    <t>Radioactive</t>
  </si>
  <si>
    <t>nuclear battery</t>
  </si>
  <si>
    <t>vigorous, =&gt;Pm2O3</t>
  </si>
  <si>
    <t>mild, =&gt;H2, Pm(OH)3</t>
  </si>
  <si>
    <t>mild, =&gt;H2, PmCl3</t>
  </si>
  <si>
    <t>mild, =&gt;Pm(NO3)3</t>
  </si>
  <si>
    <t>Pm2O3</t>
  </si>
  <si>
    <t xml:space="preserve"> cp: cls pkd (ABCBCACAB)</t>
  </si>
  <si>
    <t>alloys, headphones</t>
  </si>
  <si>
    <t>vigorous, =&gt;Sm2O3</t>
  </si>
  <si>
    <t>mild, =&gt;H2, Sm(OH)3</t>
  </si>
  <si>
    <t>mild, =&gt;H2, SmCl3</t>
  </si>
  <si>
    <t>mild, =&gt;Sm(NO3)3</t>
  </si>
  <si>
    <t>SmH2 SmH3</t>
  </si>
  <si>
    <t>Sm2O3</t>
  </si>
  <si>
    <t>SmCl2 SmCl3</t>
  </si>
  <si>
    <t>alloys, color TV phosphor</t>
  </si>
  <si>
    <t>vigorous, =&gt;Eu2O3</t>
  </si>
  <si>
    <t>mild, =&gt;H2, Eu(OH)3</t>
  </si>
  <si>
    <t>mild, =&gt;H2, EuCl3</t>
  </si>
  <si>
    <t>mild, =&gt;Eu(NO3)3</t>
  </si>
  <si>
    <t>EuH2</t>
  </si>
  <si>
    <t>Eu2O3</t>
  </si>
  <si>
    <t>EuCl2 EuCl3</t>
  </si>
  <si>
    <t>alloys, CD disk</t>
  </si>
  <si>
    <t>vigorous, =&gt;Gd2O3</t>
  </si>
  <si>
    <t>mild, =&gt;H2, Gd(OH)3</t>
  </si>
  <si>
    <t>mild, =&gt;H2, GdCl3</t>
  </si>
  <si>
    <t>mild, =&gt;Gd(NO3)3</t>
  </si>
  <si>
    <t>GdH2 GdH3</t>
  </si>
  <si>
    <t>Gd2O3</t>
  </si>
  <si>
    <t>GdCl3</t>
  </si>
  <si>
    <t>alloys</t>
  </si>
  <si>
    <t>vigorous, =&gt;Tb4O7 (approx.)</t>
  </si>
  <si>
    <t>mild, =&gt;H2, Tb(OH)3</t>
  </si>
  <si>
    <t>mild, =&gt;H2, TbCl3</t>
  </si>
  <si>
    <t>mild, =&gt;Tb(NO3)3</t>
  </si>
  <si>
    <t>TbH2 TbH3</t>
  </si>
  <si>
    <t>TbO2 Tb4O7</t>
  </si>
  <si>
    <t>TbCl3</t>
  </si>
  <si>
    <t>neutron absorber</t>
  </si>
  <si>
    <t>vigorous, =&gt;Dy2O3</t>
  </si>
  <si>
    <t>mild, =&gt;H2, Dy(OH)3</t>
  </si>
  <si>
    <t>mild, =&gt;H2, DyCl3</t>
  </si>
  <si>
    <t>mild, =&gt;Dy(NO3)3</t>
  </si>
  <si>
    <t>DyH2 DyH3</t>
  </si>
  <si>
    <t>Dy2O3</t>
  </si>
  <si>
    <t>DyCl2 DyCl3</t>
  </si>
  <si>
    <t>vigorous, =&gt;Ho2O3</t>
  </si>
  <si>
    <t>mild, =&gt;H2, Ho(OH)3</t>
  </si>
  <si>
    <t>mild, =&gt;H2, HoCl3</t>
  </si>
  <si>
    <t>mild, =&gt;Ho(NO3)3</t>
  </si>
  <si>
    <t>HoH2 HoH3</t>
  </si>
  <si>
    <t>Ho2O3</t>
  </si>
  <si>
    <t>HoCl3</t>
  </si>
  <si>
    <t>alloys, photogr. filter</t>
  </si>
  <si>
    <t>vigorous, =&gt;Er2O3</t>
  </si>
  <si>
    <t>mild, =&gt;H2, Er(OH)3</t>
  </si>
  <si>
    <t>mild, =&gt;H2, ErCl3</t>
  </si>
  <si>
    <t>mild, =&gt;Er(NO3)3</t>
  </si>
  <si>
    <t>ErH2 ErH3</t>
  </si>
  <si>
    <t>Er2O3</t>
  </si>
  <si>
    <t>ErCl3</t>
  </si>
  <si>
    <t>vigorous, =&gt;Tm2O3</t>
  </si>
  <si>
    <t>mild, =&gt;H2, Tm(OH)3</t>
  </si>
  <si>
    <t>mild, =&gt;H2, TmCl3</t>
  </si>
  <si>
    <t>mild, =&gt;Tm(NO3)3</t>
  </si>
  <si>
    <t>TmH2 TmH3</t>
  </si>
  <si>
    <t>Tm2O3</t>
  </si>
  <si>
    <t>TmCl2 TmCl3</t>
  </si>
  <si>
    <t>vigorous, =&gt;Yb2O3</t>
  </si>
  <si>
    <t>mild, =&gt;H2, Yb(OH)3</t>
  </si>
  <si>
    <t>mild, =&gt;H2, YbCl3</t>
  </si>
  <si>
    <t>mild, =&gt;Yb(NO3)3</t>
  </si>
  <si>
    <t>YbH2 Yb2H5</t>
  </si>
  <si>
    <t>Yb2O3</t>
  </si>
  <si>
    <t>YbCl2 YbCl3</t>
  </si>
  <si>
    <t>vigorous, =&gt;Lu2O3</t>
  </si>
  <si>
    <t>mild, =&gt;H2, Lu(OH)3</t>
  </si>
  <si>
    <t>mild, =&gt;H2, LuCl3</t>
  </si>
  <si>
    <t>mild, =&gt;Lu(NO3)3</t>
  </si>
  <si>
    <t>LuH2 LuH3</t>
  </si>
  <si>
    <t>Lu2O3</t>
  </si>
  <si>
    <t>LuCl3</t>
  </si>
  <si>
    <t>nuclear control rods</t>
  </si>
  <si>
    <t>mild, w/ht, =&gt;HfO2</t>
  </si>
  <si>
    <t>HfH2</t>
  </si>
  <si>
    <t>HfO2</t>
  </si>
  <si>
    <t>HfCl3 HfCl4</t>
  </si>
  <si>
    <t>Tantalite (oxide)</t>
  </si>
  <si>
    <t>hard, inert at &lt;100 deg.C</t>
  </si>
  <si>
    <t>surg. implants,heat exch.</t>
  </si>
  <si>
    <t>TaH</t>
  </si>
  <si>
    <t>TaO2 Ta2O5</t>
  </si>
  <si>
    <t>TaCl3 TaCl4 TaCl5</t>
  </si>
  <si>
    <t>Scheelite,wolframite(oxide)</t>
  </si>
  <si>
    <t>bluish-gray</t>
  </si>
  <si>
    <t>highest melting metal</t>
  </si>
  <si>
    <t>WC drill bits, bulb wire</t>
  </si>
  <si>
    <t>none, w/ht =&gt;WO3</t>
  </si>
  <si>
    <t>WO2 WO3</t>
  </si>
  <si>
    <t>WClx [x=2-6]</t>
  </si>
  <si>
    <t>high melting point</t>
  </si>
  <si>
    <t>catalysts, thermocouples</t>
  </si>
  <si>
    <t>mild, w/ht =&gt;Re2O7</t>
  </si>
  <si>
    <t>mild, =&gt;HReO4</t>
  </si>
  <si>
    <t>Re2O5 ReO3 Re2O7</t>
  </si>
  <si>
    <t>Re3Cl9 ReCl4 ReCl5 ReCl6</t>
  </si>
  <si>
    <t>hard, dense, inert &lt;100 C</t>
  </si>
  <si>
    <t>hard alloys,phono needles</t>
  </si>
  <si>
    <t>mild, =&gt;OsO4</t>
  </si>
  <si>
    <t>OsO2 OsO4</t>
  </si>
  <si>
    <t>OsCl3 OsCl4 OsCl5</t>
  </si>
  <si>
    <t>hard, densest el, inert</t>
  </si>
  <si>
    <t>Pt/Ir sparkplugs</t>
  </si>
  <si>
    <t>IrO2</t>
  </si>
  <si>
    <t>IrCl3</t>
  </si>
  <si>
    <t>Inert, ductile</t>
  </si>
  <si>
    <t>jewelry, catalysts</t>
  </si>
  <si>
    <t>PtO2</t>
  </si>
  <si>
    <t>PtCl2 PtCl4</t>
  </si>
  <si>
    <t>Gold, gold bearing rock (misc)</t>
  </si>
  <si>
    <t>golden yellow</t>
  </si>
  <si>
    <t>Inert, ductile malleable</t>
  </si>
  <si>
    <t>jewelry, electronics</t>
  </si>
  <si>
    <t>Au2O3</t>
  </si>
  <si>
    <t>AuCl AuCl3</t>
  </si>
  <si>
    <t>Cinnabar (sulfide)</t>
  </si>
  <si>
    <t>liquid at r.t., volatile</t>
  </si>
  <si>
    <t>amalgams, Cl2, NaOH prod.</t>
  </si>
  <si>
    <t>none, w/ht (350C) =&gt;HgO</t>
  </si>
  <si>
    <t>mild, =&gt;NOx, Hg(NO3)2</t>
  </si>
  <si>
    <t>HgO</t>
  </si>
  <si>
    <t>Hg2Cl2 HgCl2</t>
  </si>
  <si>
    <t>IR detectors, photomult.</t>
  </si>
  <si>
    <t>mild, =&gt;Tl2O</t>
  </si>
  <si>
    <t>mild, =&gt;TlOH</t>
  </si>
  <si>
    <t>mild, =&gt;TlNO3</t>
  </si>
  <si>
    <t>Tl2O Tl2O3</t>
  </si>
  <si>
    <t>TlCl TlCl3</t>
  </si>
  <si>
    <t>Galena (sulfide)</t>
  </si>
  <si>
    <t>batteries, solder, paints</t>
  </si>
  <si>
    <t>mild, w/ht, =&gt;PbO</t>
  </si>
  <si>
    <t>mild, =&gt;NOx, Pb(NO3)2</t>
  </si>
  <si>
    <t>PbH4</t>
  </si>
  <si>
    <t>PbO Pb3O4 Pb2O3 PbO2</t>
  </si>
  <si>
    <t>PbCl2 PbCl4</t>
  </si>
  <si>
    <t>Pb smelting by-product</t>
  </si>
  <si>
    <t>antacid, fusible alloy</t>
  </si>
  <si>
    <t>mild, w/ht =&gt;Bi2O3</t>
  </si>
  <si>
    <t>mild, =&gt;Bi(NO3)3, NOx</t>
  </si>
  <si>
    <t>BiH3</t>
  </si>
  <si>
    <t>Bi2O3</t>
  </si>
  <si>
    <t>BiCl3 BiCl4</t>
  </si>
  <si>
    <t>pitchblende, synthetic</t>
  </si>
  <si>
    <t>blue glow</t>
  </si>
  <si>
    <t>Radioactive; 2 forms</t>
  </si>
  <si>
    <t>special: simple cubic</t>
  </si>
  <si>
    <t>thermoelectric power</t>
  </si>
  <si>
    <t>mild, =&gt;PoO2</t>
  </si>
  <si>
    <t>mild, =&gt;PoCl2</t>
  </si>
  <si>
    <t>PoO PoO2</t>
  </si>
  <si>
    <t>PoCl2 PoCl4</t>
  </si>
  <si>
    <t>Synthetic(Th or U decay)</t>
  </si>
  <si>
    <t>HAt</t>
  </si>
  <si>
    <t>Synthetic(Ra-226 decay)</t>
  </si>
  <si>
    <t>Radioactive,air pollutant</t>
  </si>
  <si>
    <t>earthquake prediction</t>
  </si>
  <si>
    <t>Synthetic(U-235 decay)</t>
  </si>
  <si>
    <t>vigorous, =&gt;H2, FrOH</t>
  </si>
  <si>
    <t>vigorous, =&gt;H2, FrCl</t>
  </si>
  <si>
    <t>pitchblende(U-238 decay)</t>
  </si>
  <si>
    <t>Radioactive, luminescent</t>
  </si>
  <si>
    <t>neutron source</t>
  </si>
  <si>
    <t>vigorous, =&gt;RaO2, Ra3N2</t>
  </si>
  <si>
    <t>RaCl2</t>
  </si>
  <si>
    <t>mild, w/ht, =&gt;Ac2O3</t>
  </si>
  <si>
    <t>mild, =&gt;H2, Ac(OH)3</t>
  </si>
  <si>
    <t>mild, =&gt;H2, AcCl3</t>
  </si>
  <si>
    <t>mild, =&gt;Ac(NO3)3</t>
  </si>
  <si>
    <t>AcH2</t>
  </si>
  <si>
    <t>Ac2O3</t>
  </si>
  <si>
    <t>AcCl3</t>
  </si>
  <si>
    <t>Monazite(phosphate),U extractn</t>
  </si>
  <si>
    <t>gas mantles (ThO2)</t>
  </si>
  <si>
    <t>mild, w/ht ignites =&gt;ThO2</t>
  </si>
  <si>
    <t>ThH2 Th4H15</t>
  </si>
  <si>
    <t>ThO2</t>
  </si>
  <si>
    <t>ThCl4</t>
  </si>
  <si>
    <t>PaH3</t>
  </si>
  <si>
    <t>PaO PaO2 Pa2O5</t>
  </si>
  <si>
    <t>PaCl4 PaCl5</t>
  </si>
  <si>
    <t>Uranite (oxide)</t>
  </si>
  <si>
    <t>hcp:hex cls pkd distorted</t>
  </si>
  <si>
    <t>nuclear reactor fuel</t>
  </si>
  <si>
    <t>mild, =&gt;U3O8</t>
  </si>
  <si>
    <t>mild (powder)</t>
  </si>
  <si>
    <t>UH3</t>
  </si>
  <si>
    <t>UO UO2 U2O5 U3O8 UO3</t>
  </si>
  <si>
    <t>UCl3 UCl4 UCl5 UCl6</t>
  </si>
  <si>
    <t>special:complex</t>
  </si>
  <si>
    <t>NpH2 NpH3</t>
  </si>
  <si>
    <t>NpO NpO2 Np2O5</t>
  </si>
  <si>
    <t>NpCl3 NpCl4</t>
  </si>
  <si>
    <t>weapon fuel, pacemakers</t>
  </si>
  <si>
    <t>PuH2 PuH3</t>
  </si>
  <si>
    <t>PuO Pu2O3 PuO2</t>
  </si>
  <si>
    <t>PuCl2 PuCl3</t>
  </si>
  <si>
    <t>smoke detector</t>
  </si>
  <si>
    <t>AmH2 AmH3</t>
  </si>
  <si>
    <t>AmO Am2O3 AmO2</t>
  </si>
  <si>
    <t>AmCl2 AmCl3</t>
  </si>
  <si>
    <t>thermoelec. pwr, n source</t>
  </si>
  <si>
    <t>CmH2</t>
  </si>
  <si>
    <t>CmO Cm2O3 CmO2</t>
  </si>
  <si>
    <t>CmCl3</t>
  </si>
  <si>
    <t>BkO Bk2O3 BkO2</t>
  </si>
  <si>
    <t>BkCl3</t>
  </si>
  <si>
    <t>CfO Cf2O3 CfO2</t>
  </si>
  <si>
    <t>CfCl3</t>
  </si>
  <si>
    <t>Es2O3</t>
  </si>
  <si>
    <t>Radioactive,few atms made</t>
  </si>
  <si>
    <t>hardness
(mohs)</t>
  </si>
  <si>
    <t>year discovered</t>
  </si>
  <si>
    <t>toxic?</t>
  </si>
  <si>
    <t>carcinogenic?</t>
  </si>
  <si>
    <t>polarizability
(A^3)</t>
  </si>
  <si>
    <t>heat atomization
(kJ/mol)</t>
  </si>
  <si>
    <t>rel. abund. solar system
(log)</t>
  </si>
  <si>
    <t>abundance earth's crust
(log)</t>
  </si>
  <si>
    <t>cost, pure
($/100g)</t>
  </si>
  <si>
    <t>cost, bulk
($/100g)</t>
  </si>
  <si>
    <t>no</t>
  </si>
  <si>
    <t>yes</t>
  </si>
  <si>
    <t>To Do list</t>
  </si>
  <si>
    <t>Reconcile with Bob Hanson's data:</t>
  </si>
  <si>
    <t>* melting point</t>
  </si>
  <si>
    <t>* boiling point</t>
  </si>
  <si>
    <t>* heat of fusion</t>
  </si>
  <si>
    <t>* heat of vaporization</t>
  </si>
  <si>
    <t>* density</t>
  </si>
  <si>
    <t>* atomic volume</t>
  </si>
  <si>
    <t>* thermal conducitvity</t>
  </si>
  <si>
    <t>* electrical conductivity</t>
  </si>
  <si>
    <t>* atomic/ionic radii</t>
  </si>
  <si>
    <t>ammonium</t>
  </si>
  <si>
    <t>acetate</t>
  </si>
  <si>
    <t>chlorate</t>
  </si>
  <si>
    <t>cyanide</t>
  </si>
  <si>
    <t>hydroxide</t>
  </si>
  <si>
    <t>iodate</t>
  </si>
  <si>
    <t>nitrate</t>
  </si>
  <si>
    <t>nitrite</t>
  </si>
  <si>
    <t>chromate</t>
  </si>
  <si>
    <t>dichromate</t>
  </si>
  <si>
    <t>oxalate</t>
  </si>
  <si>
    <t>sulfate</t>
  </si>
  <si>
    <t>sulfite</t>
  </si>
  <si>
    <t>chlorite</t>
  </si>
  <si>
    <t>perchlorate</t>
  </si>
  <si>
    <t>hypochlorite</t>
  </si>
  <si>
    <t>periodate</t>
  </si>
  <si>
    <t>tetraborate</t>
  </si>
  <si>
    <t>borate</t>
  </si>
  <si>
    <t>phosphate</t>
  </si>
  <si>
    <t>Common Polyatomic Ions</t>
  </si>
  <si>
    <t>hydronium</t>
  </si>
  <si>
    <t>bromate</t>
  </si>
  <si>
    <t>thiocyanate</t>
  </si>
  <si>
    <t>silicate</t>
  </si>
  <si>
    <t>carbonate</t>
  </si>
  <si>
    <t xml:space="preserve">  Metalloids</t>
  </si>
  <si>
    <t xml:space="preserve">  Gases</t>
  </si>
  <si>
    <t xml:space="preserve">  Liquids</t>
  </si>
  <si>
    <t>peroxide</t>
  </si>
  <si>
    <t>permanganate</t>
  </si>
  <si>
    <t>cyanate</t>
  </si>
  <si>
    <t>arsenate</t>
  </si>
  <si>
    <t>dihydrogen phosphate</t>
  </si>
  <si>
    <t>hydrogen carbonate</t>
  </si>
  <si>
    <t>hydrogen phosphate</t>
  </si>
  <si>
    <t>phthalate</t>
  </si>
  <si>
    <t>orthosilicate</t>
  </si>
  <si>
    <t>A</t>
  </si>
  <si>
    <t>D</t>
  </si>
  <si>
    <t>E</t>
  </si>
  <si>
    <t>Z</t>
  </si>
  <si>
    <t>English 
element name</t>
  </si>
  <si>
    <t>German 
element name</t>
  </si>
  <si>
    <t>French 
element name</t>
  </si>
  <si>
    <t>Spanish 
element name</t>
  </si>
  <si>
    <t>Italian 
element name</t>
  </si>
  <si>
    <t>Enter column labels from the "Full Data" worksheet in row #4 to display that column on the periodic table.  The numbers indicate the positions where the data will be displayed.  (See the legend at right.)</t>
  </si>
  <si>
    <t>Group #</t>
  </si>
  <si>
    <t>hydrogen 
sulfate</t>
  </si>
  <si>
    <t>M</t>
  </si>
  <si>
    <t>Q</t>
  </si>
  <si>
    <t>AH</t>
  </si>
  <si>
    <t>Darmstadtium</t>
  </si>
  <si>
    <t>Roentgentium</t>
  </si>
  <si>
    <t>darmstadtio</t>
  </si>
  <si>
    <t>roentgentio</t>
  </si>
  <si>
    <r>
      <t>NH</t>
    </r>
    <r>
      <rPr>
        <vertAlign val="subscript"/>
        <sz val="12"/>
        <rFont val="Arial"/>
        <family val="2"/>
      </rPr>
      <t>4</t>
    </r>
    <r>
      <rPr>
        <vertAlign val="superscript"/>
        <sz val="12"/>
        <rFont val="Arial"/>
        <family val="2"/>
      </rPr>
      <t>+1</t>
    </r>
  </si>
  <si>
    <r>
      <t>ClO</t>
    </r>
    <r>
      <rPr>
        <vertAlign val="subscript"/>
        <sz val="12"/>
        <rFont val="Arial"/>
        <family val="2"/>
      </rPr>
      <t>4</t>
    </r>
    <r>
      <rPr>
        <vertAlign val="superscript"/>
        <sz val="12"/>
        <rFont val="Arial"/>
        <family val="2"/>
      </rPr>
      <t>−1</t>
    </r>
  </si>
  <si>
    <r>
      <t>HSO</t>
    </r>
    <r>
      <rPr>
        <vertAlign val="subscript"/>
        <sz val="12"/>
        <rFont val="Arial"/>
        <family val="2"/>
      </rPr>
      <t>4</t>
    </r>
    <r>
      <rPr>
        <vertAlign val="superscript"/>
        <sz val="12"/>
        <rFont val="Arial"/>
        <family val="2"/>
      </rPr>
      <t>−1</t>
    </r>
  </si>
  <si>
    <r>
      <t>SO</t>
    </r>
    <r>
      <rPr>
        <vertAlign val="subscript"/>
        <sz val="12"/>
        <rFont val="Arial"/>
        <family val="2"/>
      </rPr>
      <t>4</t>
    </r>
    <r>
      <rPr>
        <vertAlign val="superscript"/>
        <sz val="12"/>
        <rFont val="Arial"/>
        <family val="2"/>
      </rPr>
      <t>−2</t>
    </r>
  </si>
  <si>
    <r>
      <t>C</t>
    </r>
    <r>
      <rPr>
        <vertAlign val="subscript"/>
        <sz val="12"/>
        <rFont val="Arial"/>
        <family val="2"/>
      </rPr>
      <t>2</t>
    </r>
    <r>
      <rPr>
        <sz val="12"/>
        <rFont val="Arial"/>
        <family val="2"/>
      </rPr>
      <t>O</t>
    </r>
    <r>
      <rPr>
        <vertAlign val="subscript"/>
        <sz val="12"/>
        <rFont val="Arial"/>
        <family val="2"/>
      </rPr>
      <t>4</t>
    </r>
    <r>
      <rPr>
        <vertAlign val="superscript"/>
        <sz val="12"/>
        <rFont val="Arial"/>
        <family val="2"/>
      </rPr>
      <t>−2</t>
    </r>
  </si>
  <si>
    <r>
      <t>H</t>
    </r>
    <r>
      <rPr>
        <vertAlign val="subscript"/>
        <sz val="12"/>
        <rFont val="Arial"/>
        <family val="2"/>
      </rPr>
      <t>3</t>
    </r>
    <r>
      <rPr>
        <sz val="12"/>
        <rFont val="Arial"/>
        <family val="2"/>
      </rPr>
      <t>O</t>
    </r>
    <r>
      <rPr>
        <vertAlign val="superscript"/>
        <sz val="12"/>
        <rFont val="Arial"/>
        <family val="2"/>
      </rPr>
      <t>+1</t>
    </r>
  </si>
  <si>
    <r>
      <t>ClO</t>
    </r>
    <r>
      <rPr>
        <vertAlign val="subscript"/>
        <sz val="12"/>
        <rFont val="Arial"/>
        <family val="2"/>
      </rPr>
      <t>3</t>
    </r>
    <r>
      <rPr>
        <vertAlign val="superscript"/>
        <sz val="12"/>
        <rFont val="Arial"/>
        <family val="2"/>
      </rPr>
      <t>−1</t>
    </r>
  </si>
  <si>
    <r>
      <t>SO</t>
    </r>
    <r>
      <rPr>
        <vertAlign val="subscript"/>
        <sz val="12"/>
        <rFont val="Arial"/>
        <family val="2"/>
      </rPr>
      <t>3</t>
    </r>
    <r>
      <rPr>
        <vertAlign val="superscript"/>
        <sz val="12"/>
        <rFont val="Arial"/>
        <family val="2"/>
      </rPr>
      <t>−2</t>
    </r>
  </si>
  <si>
    <r>
      <t>SiO</t>
    </r>
    <r>
      <rPr>
        <vertAlign val="subscript"/>
        <sz val="12"/>
        <rFont val="Arial"/>
        <family val="2"/>
      </rPr>
      <t>3</t>
    </r>
    <r>
      <rPr>
        <vertAlign val="superscript"/>
        <sz val="12"/>
        <rFont val="Arial"/>
        <family val="2"/>
      </rPr>
      <t>−2</t>
    </r>
  </si>
  <si>
    <r>
      <t>C</t>
    </r>
    <r>
      <rPr>
        <vertAlign val="subscript"/>
        <sz val="12"/>
        <rFont val="Arial"/>
        <family val="2"/>
      </rPr>
      <t>2</t>
    </r>
    <r>
      <rPr>
        <sz val="12"/>
        <rFont val="Arial"/>
        <family val="2"/>
      </rPr>
      <t>H</t>
    </r>
    <r>
      <rPr>
        <vertAlign val="subscript"/>
        <sz val="12"/>
        <rFont val="Arial"/>
        <family val="2"/>
      </rPr>
      <t>3</t>
    </r>
    <r>
      <rPr>
        <sz val="12"/>
        <rFont val="Arial"/>
        <family val="2"/>
      </rPr>
      <t>O</t>
    </r>
    <r>
      <rPr>
        <vertAlign val="subscript"/>
        <sz val="12"/>
        <rFont val="Arial"/>
        <family val="2"/>
      </rPr>
      <t>2</t>
    </r>
    <r>
      <rPr>
        <vertAlign val="superscript"/>
        <sz val="12"/>
        <rFont val="Arial"/>
        <family val="2"/>
      </rPr>
      <t>−1</t>
    </r>
  </si>
  <si>
    <r>
      <t>ClO</t>
    </r>
    <r>
      <rPr>
        <vertAlign val="subscript"/>
        <sz val="12"/>
        <rFont val="Arial"/>
        <family val="2"/>
      </rPr>
      <t>2</t>
    </r>
    <r>
      <rPr>
        <vertAlign val="superscript"/>
        <sz val="12"/>
        <rFont val="Arial"/>
        <family val="2"/>
      </rPr>
      <t>−1</t>
    </r>
  </si>
  <si>
    <r>
      <t>MnO</t>
    </r>
    <r>
      <rPr>
        <vertAlign val="subscript"/>
        <sz val="12"/>
        <rFont val="Arial"/>
        <family val="2"/>
      </rPr>
      <t>4</t>
    </r>
    <r>
      <rPr>
        <vertAlign val="superscript"/>
        <sz val="12"/>
        <rFont val="Arial"/>
        <family val="2"/>
      </rPr>
      <t>−1</t>
    </r>
  </si>
  <si>
    <r>
      <t>C</t>
    </r>
    <r>
      <rPr>
        <vertAlign val="subscript"/>
        <sz val="12"/>
        <rFont val="Arial"/>
        <family val="2"/>
      </rPr>
      <t>8</t>
    </r>
    <r>
      <rPr>
        <sz val="12"/>
        <rFont val="Arial"/>
        <family val="2"/>
      </rPr>
      <t>H</t>
    </r>
    <r>
      <rPr>
        <vertAlign val="subscript"/>
        <sz val="12"/>
        <rFont val="Arial"/>
        <family val="2"/>
      </rPr>
      <t>4</t>
    </r>
    <r>
      <rPr>
        <sz val="12"/>
        <rFont val="Arial"/>
        <family val="2"/>
      </rPr>
      <t>O</t>
    </r>
    <r>
      <rPr>
        <vertAlign val="subscript"/>
        <sz val="12"/>
        <rFont val="Arial"/>
        <family val="2"/>
      </rPr>
      <t>4</t>
    </r>
    <r>
      <rPr>
        <vertAlign val="superscript"/>
        <sz val="12"/>
        <rFont val="Arial"/>
        <family val="2"/>
      </rPr>
      <t>−2</t>
    </r>
  </si>
  <si>
    <r>
      <t>O</t>
    </r>
    <r>
      <rPr>
        <vertAlign val="subscript"/>
        <sz val="12"/>
        <rFont val="Arial"/>
        <family val="2"/>
      </rPr>
      <t>2</t>
    </r>
    <r>
      <rPr>
        <vertAlign val="superscript"/>
        <sz val="12"/>
        <rFont val="Arial"/>
        <family val="2"/>
      </rPr>
      <t>−2</t>
    </r>
  </si>
  <si>
    <r>
      <t>CH</t>
    </r>
    <r>
      <rPr>
        <vertAlign val="subscript"/>
        <sz val="12"/>
        <rFont val="Arial"/>
        <family val="2"/>
      </rPr>
      <t>3</t>
    </r>
    <r>
      <rPr>
        <sz val="12"/>
        <rFont val="Arial"/>
        <family val="2"/>
      </rPr>
      <t>COO</t>
    </r>
    <r>
      <rPr>
        <vertAlign val="superscript"/>
        <sz val="12"/>
        <rFont val="Arial"/>
        <family val="2"/>
      </rPr>
      <t>−1</t>
    </r>
  </si>
  <si>
    <r>
      <t>ClO</t>
    </r>
    <r>
      <rPr>
        <vertAlign val="superscript"/>
        <sz val="12"/>
        <rFont val="Arial"/>
        <family val="2"/>
      </rPr>
      <t>−1</t>
    </r>
  </si>
  <si>
    <r>
      <t>IO</t>
    </r>
    <r>
      <rPr>
        <vertAlign val="subscript"/>
        <sz val="12"/>
        <rFont val="Arial"/>
        <family val="2"/>
      </rPr>
      <t>4</t>
    </r>
    <r>
      <rPr>
        <vertAlign val="superscript"/>
        <sz val="12"/>
        <rFont val="Arial"/>
        <family val="2"/>
      </rPr>
      <t>−1</t>
    </r>
  </si>
  <si>
    <r>
      <t>CrO</t>
    </r>
    <r>
      <rPr>
        <vertAlign val="subscript"/>
        <sz val="12"/>
        <rFont val="Arial"/>
        <family val="2"/>
      </rPr>
      <t>4</t>
    </r>
    <r>
      <rPr>
        <vertAlign val="superscript"/>
        <sz val="12"/>
        <rFont val="Arial"/>
        <family val="2"/>
      </rPr>
      <t>−2</t>
    </r>
  </si>
  <si>
    <r>
      <t>B</t>
    </r>
    <r>
      <rPr>
        <vertAlign val="subscript"/>
        <sz val="12"/>
        <rFont val="Arial"/>
        <family val="2"/>
      </rPr>
      <t>4</t>
    </r>
    <r>
      <rPr>
        <sz val="12"/>
        <rFont val="Arial"/>
        <family val="2"/>
      </rPr>
      <t>O</t>
    </r>
    <r>
      <rPr>
        <vertAlign val="subscript"/>
        <sz val="12"/>
        <rFont val="Arial"/>
        <family val="2"/>
      </rPr>
      <t>7</t>
    </r>
    <r>
      <rPr>
        <vertAlign val="superscript"/>
        <sz val="12"/>
        <rFont val="Arial"/>
        <family val="2"/>
      </rPr>
      <t>−2</t>
    </r>
  </si>
  <si>
    <r>
      <t>OH</t>
    </r>
    <r>
      <rPr>
        <vertAlign val="superscript"/>
        <sz val="12"/>
        <rFont val="Arial"/>
        <family val="2"/>
      </rPr>
      <t>−1</t>
    </r>
  </si>
  <si>
    <r>
      <t>NO</t>
    </r>
    <r>
      <rPr>
        <vertAlign val="subscript"/>
        <sz val="12"/>
        <rFont val="Arial"/>
        <family val="2"/>
      </rPr>
      <t>3</t>
    </r>
    <r>
      <rPr>
        <vertAlign val="superscript"/>
        <sz val="12"/>
        <rFont val="Arial"/>
        <family val="2"/>
      </rPr>
      <t>−1</t>
    </r>
  </si>
  <si>
    <r>
      <t>HCO</t>
    </r>
    <r>
      <rPr>
        <vertAlign val="subscript"/>
        <sz val="12"/>
        <rFont val="Arial"/>
        <family val="2"/>
      </rPr>
      <t>3</t>
    </r>
    <r>
      <rPr>
        <vertAlign val="superscript"/>
        <sz val="12"/>
        <rFont val="Arial"/>
        <family val="2"/>
      </rPr>
      <t>−1</t>
    </r>
  </si>
  <si>
    <r>
      <t>Cr</t>
    </r>
    <r>
      <rPr>
        <vertAlign val="subscript"/>
        <sz val="12"/>
        <rFont val="Arial"/>
        <family val="2"/>
      </rPr>
      <t>2</t>
    </r>
    <r>
      <rPr>
        <sz val="12"/>
        <rFont val="Arial"/>
        <family val="2"/>
      </rPr>
      <t>O</t>
    </r>
    <r>
      <rPr>
        <vertAlign val="subscript"/>
        <sz val="12"/>
        <rFont val="Arial"/>
        <family val="2"/>
      </rPr>
      <t>7</t>
    </r>
    <r>
      <rPr>
        <vertAlign val="superscript"/>
        <sz val="12"/>
        <rFont val="Arial"/>
        <family val="2"/>
      </rPr>
      <t>−2</t>
    </r>
  </si>
  <si>
    <r>
      <t>BO</t>
    </r>
    <r>
      <rPr>
        <vertAlign val="subscript"/>
        <sz val="12"/>
        <rFont val="Arial"/>
        <family val="2"/>
      </rPr>
      <t>3</t>
    </r>
    <r>
      <rPr>
        <vertAlign val="superscript"/>
        <sz val="12"/>
        <rFont val="Arial"/>
        <family val="2"/>
      </rPr>
      <t>−3</t>
    </r>
  </si>
  <si>
    <r>
      <t>CN</t>
    </r>
    <r>
      <rPr>
        <vertAlign val="superscript"/>
        <sz val="12"/>
        <rFont val="Arial"/>
        <family val="2"/>
      </rPr>
      <t>−1</t>
    </r>
  </si>
  <si>
    <r>
      <t>NO</t>
    </r>
    <r>
      <rPr>
        <vertAlign val="subscript"/>
        <sz val="12"/>
        <rFont val="Arial"/>
        <family val="2"/>
      </rPr>
      <t>2</t>
    </r>
    <r>
      <rPr>
        <vertAlign val="superscript"/>
        <sz val="12"/>
        <rFont val="Arial"/>
        <family val="2"/>
      </rPr>
      <t>−1</t>
    </r>
  </si>
  <si>
    <r>
      <t>CO</t>
    </r>
    <r>
      <rPr>
        <vertAlign val="subscript"/>
        <sz val="12"/>
        <rFont val="Arial"/>
        <family val="2"/>
      </rPr>
      <t>3</t>
    </r>
    <r>
      <rPr>
        <vertAlign val="superscript"/>
        <sz val="12"/>
        <rFont val="Arial"/>
        <family val="2"/>
      </rPr>
      <t>−2</t>
    </r>
  </si>
  <si>
    <r>
      <t>AsO</t>
    </r>
    <r>
      <rPr>
        <vertAlign val="subscript"/>
        <sz val="12"/>
        <rFont val="Arial"/>
        <family val="2"/>
      </rPr>
      <t>4</t>
    </r>
    <r>
      <rPr>
        <vertAlign val="superscript"/>
        <sz val="12"/>
        <rFont val="Arial"/>
        <family val="2"/>
      </rPr>
      <t>−3</t>
    </r>
  </si>
  <si>
    <r>
      <t>OCN</t>
    </r>
    <r>
      <rPr>
        <vertAlign val="superscript"/>
        <sz val="12"/>
        <rFont val="Arial"/>
        <family val="2"/>
      </rPr>
      <t>−1</t>
    </r>
  </si>
  <si>
    <r>
      <t>BrO</t>
    </r>
    <r>
      <rPr>
        <vertAlign val="subscript"/>
        <sz val="12"/>
        <rFont val="Arial"/>
        <family val="2"/>
      </rPr>
      <t>3</t>
    </r>
    <r>
      <rPr>
        <vertAlign val="superscript"/>
        <sz val="12"/>
        <rFont val="Arial"/>
        <family val="2"/>
      </rPr>
      <t>−1</t>
    </r>
  </si>
  <si>
    <r>
      <t>H</t>
    </r>
    <r>
      <rPr>
        <vertAlign val="subscript"/>
        <sz val="12"/>
        <rFont val="Arial"/>
        <family val="2"/>
      </rPr>
      <t>2</t>
    </r>
    <r>
      <rPr>
        <sz val="12"/>
        <rFont val="Arial"/>
        <family val="2"/>
      </rPr>
      <t>PO</t>
    </r>
    <r>
      <rPr>
        <vertAlign val="subscript"/>
        <sz val="12"/>
        <rFont val="Arial"/>
        <family val="2"/>
      </rPr>
      <t>4</t>
    </r>
    <r>
      <rPr>
        <vertAlign val="superscript"/>
        <sz val="12"/>
        <rFont val="Arial"/>
        <family val="2"/>
      </rPr>
      <t>−1</t>
    </r>
  </si>
  <si>
    <r>
      <t>HPO</t>
    </r>
    <r>
      <rPr>
        <vertAlign val="subscript"/>
        <sz val="12"/>
        <rFont val="Arial"/>
        <family val="2"/>
      </rPr>
      <t>4</t>
    </r>
    <r>
      <rPr>
        <vertAlign val="superscript"/>
        <sz val="12"/>
        <rFont val="Arial"/>
        <family val="2"/>
      </rPr>
      <t>−2</t>
    </r>
  </si>
  <si>
    <r>
      <t>PO</t>
    </r>
    <r>
      <rPr>
        <vertAlign val="subscript"/>
        <sz val="12"/>
        <rFont val="Arial"/>
        <family val="2"/>
      </rPr>
      <t>4</t>
    </r>
    <r>
      <rPr>
        <vertAlign val="superscript"/>
        <sz val="12"/>
        <rFont val="Arial"/>
        <family val="2"/>
      </rPr>
      <t>−3</t>
    </r>
  </si>
  <si>
    <r>
      <t>SCN</t>
    </r>
    <r>
      <rPr>
        <vertAlign val="superscript"/>
        <sz val="12"/>
        <rFont val="Arial"/>
        <family val="2"/>
      </rPr>
      <t>−1</t>
    </r>
  </si>
  <si>
    <r>
      <t>IO</t>
    </r>
    <r>
      <rPr>
        <vertAlign val="subscript"/>
        <sz val="12"/>
        <rFont val="Arial"/>
        <family val="2"/>
      </rPr>
      <t>3</t>
    </r>
    <r>
      <rPr>
        <vertAlign val="superscript"/>
        <sz val="12"/>
        <rFont val="Arial"/>
        <family val="2"/>
      </rPr>
      <t>−1</t>
    </r>
  </si>
  <si>
    <r>
      <t>SiO</t>
    </r>
    <r>
      <rPr>
        <vertAlign val="subscript"/>
        <sz val="12"/>
        <rFont val="Arial"/>
        <family val="2"/>
      </rPr>
      <t>4</t>
    </r>
    <r>
      <rPr>
        <vertAlign val="superscript"/>
        <sz val="12"/>
        <rFont val="Arial"/>
        <family val="2"/>
      </rPr>
      <t>−4</t>
    </r>
  </si>
  <si>
    <t>copernicum</t>
  </si>
  <si>
    <t>Kopernikum</t>
  </si>
  <si>
    <t>copérnicum</t>
  </si>
  <si>
    <t>copernico</t>
  </si>
  <si>
    <t>Cn</t>
  </si>
  <si>
    <t>87658-56-8</t>
  </si>
  <si>
    <t>54085-64-2</t>
  </si>
  <si>
    <t>54084-70-7</t>
  </si>
  <si>
    <t>−4</t>
  </si>
  <si>
    <t>ions commonly formed</t>
  </si>
  <si>
    <t>AA</t>
  </si>
  <si>
    <t>Fl</t>
  </si>
  <si>
    <t>flerovium</t>
  </si>
  <si>
    <t>Flerovium</t>
  </si>
  <si>
    <t>flerovio</t>
  </si>
  <si>
    <t>Lv</t>
  </si>
  <si>
    <t>livermorium</t>
  </si>
  <si>
    <t>Livermorium</t>
  </si>
  <si>
    <t>livermorio</t>
  </si>
  <si>
    <t>nihonium</t>
  </si>
  <si>
    <t>Nihonium</t>
  </si>
  <si>
    <t>nihonio</t>
  </si>
  <si>
    <t>moscovium</t>
  </si>
  <si>
    <t>Moscovium</t>
  </si>
  <si>
    <t>moscovio</t>
  </si>
  <si>
    <t>Nh</t>
  </si>
  <si>
    <t>Mc</t>
  </si>
  <si>
    <t>Ts</t>
  </si>
  <si>
    <t>Og</t>
  </si>
  <si>
    <t>tennessine</t>
  </si>
  <si>
    <t>Tennessine</t>
  </si>
  <si>
    <t>tennessio</t>
  </si>
  <si>
    <t>oganesson</t>
  </si>
  <si>
    <t>Oganesson</t>
  </si>
  <si>
    <t>oganessio</t>
  </si>
  <si>
    <t>atomic mass (NIST 2016)</t>
  </si>
  <si>
    <t>Although Microsoft Excel is protected by a copyright owned by Microsoft Corporation, the data and formulas programmed into this spreadsheet are licensed under a Creative Commons Attribution-NonCommercial-ShareAlike 4.0 International (CC BY-NC-SA 4.0) Lice</t>
  </si>
  <si>
    <t>Under the following terms:</t>
  </si>
  <si>
    <t>Notices:</t>
  </si>
  <si>
    <t>You do not have to comply with the license for elements of the material in the public domain or where your use is permitted by an applicable exception or limitation.</t>
  </si>
  <si>
    <t>No warranties are given. The license may not give you all of the permissions necessary for your intended use. For example, other rights such as publicity, privacy, or moral rights may limit how you use the material.</t>
  </si>
  <si>
    <t>If you have specific questions about your desired use of this material, or if you would like to request a specific exemption to these license terms, please contact the author at mrbigler@mrbigler.com</t>
  </si>
  <si>
    <t xml:space="preserve">You are free to: </t>
  </si>
  <si>
    <r>
      <rPr>
        <b/>
        <sz val="10"/>
        <rFont val="Arial"/>
        <family val="2"/>
      </rPr>
      <t xml:space="preserve">Share </t>
    </r>
    <r>
      <rPr>
        <sz val="10"/>
        <rFont val="Arial"/>
        <family val="2"/>
      </rPr>
      <t>— copy and redistribute the material in any medium or format</t>
    </r>
  </si>
  <si>
    <r>
      <rPr>
        <b/>
        <sz val="10"/>
        <rFont val="Arial"/>
        <family val="2"/>
      </rPr>
      <t>Adapt</t>
    </r>
    <r>
      <rPr>
        <sz val="10"/>
        <rFont val="Arial"/>
        <family val="2"/>
      </rPr>
      <t xml:space="preserve"> — remix, transform, and build upon the material</t>
    </r>
  </si>
  <si>
    <t xml:space="preserve">              The licensor cannot revoke these freedoms as long as you follow the license terms.</t>
  </si>
  <si>
    <r>
      <rPr>
        <b/>
        <sz val="10"/>
        <rFont val="Arial"/>
        <family val="2"/>
      </rPr>
      <t>Attribution</t>
    </r>
    <r>
      <rPr>
        <sz val="10"/>
        <rFont val="Arial"/>
        <family val="2"/>
      </rPr>
      <t xml:space="preserve"> — You must give appropriate credit, provide a link to the license, and indicate if changes were made. You may do so in any reasonable manner, but not in any way that suggests the licensor endorses you or your use.</t>
    </r>
  </si>
  <si>
    <r>
      <rPr>
        <b/>
        <sz val="10"/>
        <rFont val="Arial"/>
        <family val="2"/>
      </rPr>
      <t xml:space="preserve">NonCommercial </t>
    </r>
    <r>
      <rPr>
        <sz val="10"/>
        <rFont val="Arial"/>
        <family val="2"/>
      </rPr>
      <t>— You may not use the material for commercial purposes.</t>
    </r>
  </si>
  <si>
    <r>
      <rPr>
        <b/>
        <sz val="10"/>
        <rFont val="Arial"/>
        <family val="2"/>
      </rPr>
      <t>ShareAlike</t>
    </r>
    <r>
      <rPr>
        <sz val="10"/>
        <rFont val="Arial"/>
        <family val="2"/>
      </rPr>
      <t xml:space="preserve"> — If you remix, transform, or build upon the material, you must distribute your contributions under the same license as the original.</t>
    </r>
  </si>
  <si>
    <r>
      <rPr>
        <b/>
        <sz val="10"/>
        <rFont val="Arial"/>
        <family val="2"/>
      </rPr>
      <t>No additional restrictions</t>
    </r>
    <r>
      <rPr>
        <sz val="10"/>
        <rFont val="Arial"/>
        <family val="2"/>
      </rPr>
      <t xml:space="preserve"> — You may not apply legal terms or technological measures that legally restrict others from doing anything the license permits.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</si>
</sst>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0"/>
    <numFmt numFmtId="169" formatCode="[$€-2]\ #,##0.00_);[Red]\([$€-2]\ #,##0.00\)"/>
    <numFmt numFmtId="170" formatCode="0.000"/>
    <numFmt numFmtId="171" formatCode="[$-409]dddd\,\ mmmm\ dd\,\ yyyy"/>
    <numFmt numFmtId="172" formatCode="m/d;@"/>
  </numFmts>
  <fonts count="54">
    <font>
      <sz val="10"/>
      <name val="Arial"/>
      <family val="0"/>
    </font>
    <font>
      <b/>
      <sz val="10"/>
      <name val="Arial"/>
      <family val="2"/>
    </font>
    <font>
      <b/>
      <sz val="14"/>
      <name val="Arial"/>
      <family val="2"/>
    </font>
    <font>
      <sz val="8"/>
      <name val="Arial"/>
      <family val="0"/>
    </font>
    <font>
      <b/>
      <sz val="8"/>
      <name val="Arial"/>
      <family val="0"/>
    </font>
    <font>
      <sz val="7"/>
      <name val="Arial"/>
      <family val="0"/>
    </font>
    <font>
      <b/>
      <sz val="12"/>
      <name val="Arial"/>
      <family val="2"/>
    </font>
    <font>
      <sz val="12"/>
      <name val="Arial"/>
      <family val="2"/>
    </font>
    <font>
      <u val="single"/>
      <sz val="10"/>
      <color indexed="12"/>
      <name val="Arial"/>
      <family val="0"/>
    </font>
    <font>
      <u val="single"/>
      <sz val="10"/>
      <color indexed="36"/>
      <name val="Arial"/>
      <family val="0"/>
    </font>
    <font>
      <sz val="8"/>
      <name val="Tahoma"/>
      <family val="0"/>
    </font>
    <font>
      <b/>
      <sz val="8"/>
      <name val="Tahoma"/>
      <family val="0"/>
    </font>
    <font>
      <b/>
      <u val="single"/>
      <sz val="10"/>
      <name val="Arial"/>
      <family val="2"/>
    </font>
    <font>
      <b/>
      <sz val="11"/>
      <name val="Arial"/>
      <family val="2"/>
    </font>
    <font>
      <b/>
      <sz val="9"/>
      <name val="Arial"/>
      <family val="2"/>
    </font>
    <font>
      <b/>
      <sz val="14"/>
      <color indexed="23"/>
      <name val="Arial"/>
      <family val="2"/>
    </font>
    <font>
      <sz val="10"/>
      <color indexed="23"/>
      <name val="Arial"/>
      <family val="2"/>
    </font>
    <font>
      <b/>
      <sz val="16"/>
      <name val="Arial"/>
      <family val="2"/>
    </font>
    <font>
      <vertAlign val="subscript"/>
      <sz val="12"/>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5"/>
        <bgColor indexed="64"/>
      </patternFill>
    </fill>
    <fill>
      <patternFill patternType="solid">
        <fgColor indexed="26"/>
        <bgColor indexed="64"/>
      </patternFill>
    </fill>
    <fill>
      <patternFill patternType="solid">
        <fgColor indexed="45"/>
        <bgColor indexed="64"/>
      </patternFill>
    </fill>
    <fill>
      <patternFill patternType="solid">
        <fgColor indexed="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ck"/>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1">
    <xf numFmtId="0" fontId="0" fillId="0" borderId="0" xfId="0" applyAlignment="1">
      <alignment/>
    </xf>
    <xf numFmtId="0" fontId="0" fillId="0" borderId="0" xfId="0" applyAlignment="1">
      <alignment horizontal="center"/>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horizontal="right" wrapText="1"/>
    </xf>
    <xf numFmtId="49" fontId="0" fillId="0" borderId="0" xfId="0" applyNumberFormat="1" applyBorder="1" applyAlignment="1">
      <alignment horizontal="right" wrapText="1"/>
    </xf>
    <xf numFmtId="0" fontId="0" fillId="0" borderId="0" xfId="0" applyFill="1" applyBorder="1" applyAlignment="1">
      <alignment horizontal="right" wrapText="1"/>
    </xf>
    <xf numFmtId="49" fontId="0" fillId="0" borderId="0" xfId="0" applyNumberFormat="1" applyBorder="1" applyAlignment="1" quotePrefix="1">
      <alignment horizontal="right" wrapText="1"/>
    </xf>
    <xf numFmtId="0" fontId="0" fillId="0" borderId="0" xfId="0" applyAlignment="1" quotePrefix="1">
      <alignment/>
    </xf>
    <xf numFmtId="2" fontId="0" fillId="0" borderId="0" xfId="0" applyNumberFormat="1" applyBorder="1" applyAlignment="1">
      <alignment horizontal="right" wrapText="1"/>
    </xf>
    <xf numFmtId="2" fontId="0" fillId="0" borderId="0" xfId="0" applyNumberFormat="1" applyBorder="1" applyAlignment="1">
      <alignment wrapText="1"/>
    </xf>
    <xf numFmtId="2" fontId="0" fillId="0" borderId="0" xfId="0" applyNumberFormat="1" applyAlignment="1">
      <alignment/>
    </xf>
    <xf numFmtId="0" fontId="2" fillId="0" borderId="0" xfId="0" applyFont="1" applyAlignment="1">
      <alignment horizontal="left"/>
    </xf>
    <xf numFmtId="0" fontId="0" fillId="0" borderId="0" xfId="0" applyNumberFormat="1" applyBorder="1" applyAlignment="1">
      <alignment horizontal="right" wrapText="1"/>
    </xf>
    <xf numFmtId="0" fontId="0" fillId="0" borderId="0" xfId="0" applyNumberFormat="1" applyBorder="1" applyAlignment="1">
      <alignment wrapText="1"/>
    </xf>
    <xf numFmtId="0" fontId="0" fillId="0" borderId="0" xfId="0" applyNumberFormat="1" applyAlignment="1">
      <alignment/>
    </xf>
    <xf numFmtId="0" fontId="0" fillId="0" borderId="0" xfId="0" applyNumberFormat="1" applyBorder="1" applyAlignment="1">
      <alignment horizontal="center" wrapText="1"/>
    </xf>
    <xf numFmtId="0" fontId="2" fillId="0" borderId="0" xfId="0" applyNumberFormat="1" applyFont="1" applyAlignment="1">
      <alignment horizontal="left"/>
    </xf>
    <xf numFmtId="0" fontId="0" fillId="0" borderId="0" xfId="0" applyNumberFormat="1" applyAlignment="1">
      <alignment horizontal="center"/>
    </xf>
    <xf numFmtId="0" fontId="0" fillId="0" borderId="0" xfId="0" applyNumberFormat="1" applyAlignment="1">
      <alignment horizontal="center" vertical="center"/>
    </xf>
    <xf numFmtId="0" fontId="1" fillId="0" borderId="0" xfId="0" applyNumberFormat="1" applyFont="1" applyAlignment="1">
      <alignment horizontal="center" vertical="center"/>
    </xf>
    <xf numFmtId="0" fontId="1" fillId="0" borderId="0" xfId="0" applyFont="1" applyAlignment="1">
      <alignment horizontal="center"/>
    </xf>
    <xf numFmtId="0" fontId="0" fillId="0" borderId="0" xfId="0" applyAlignment="1">
      <alignment wrapText="1"/>
    </xf>
    <xf numFmtId="0" fontId="0" fillId="0" borderId="0" xfId="0" applyAlignment="1">
      <alignment horizontal="left"/>
    </xf>
    <xf numFmtId="0" fontId="8" fillId="0" borderId="0" xfId="53" applyAlignment="1" applyProtection="1">
      <alignment/>
      <protection/>
    </xf>
    <xf numFmtId="0"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center"/>
      <protection locked="0"/>
    </xf>
    <xf numFmtId="0" fontId="0" fillId="0" borderId="0" xfId="0" applyNumberFormat="1" applyFill="1" applyBorder="1" applyAlignment="1" applyProtection="1">
      <alignment/>
      <protection locked="0"/>
    </xf>
    <xf numFmtId="170" fontId="0" fillId="0" borderId="0" xfId="0" applyNumberFormat="1" applyFont="1" applyFill="1" applyBorder="1" applyAlignment="1" applyProtection="1">
      <alignment/>
      <protection locked="0"/>
    </xf>
    <xf numFmtId="1" fontId="0" fillId="0" borderId="0" xfId="0" applyNumberFormat="1" applyFont="1" applyFill="1" applyBorder="1" applyAlignment="1" applyProtection="1">
      <alignment/>
      <protection locked="0"/>
    </xf>
    <xf numFmtId="2" fontId="0" fillId="0" borderId="0" xfId="0" applyNumberFormat="1" applyFont="1" applyFill="1" applyBorder="1" applyAlignment="1" applyProtection="1">
      <alignment/>
      <protection locked="0"/>
    </xf>
    <xf numFmtId="0" fontId="1" fillId="0" borderId="0" xfId="0" applyFont="1" applyAlignment="1">
      <alignment/>
    </xf>
    <xf numFmtId="0" fontId="0" fillId="0" borderId="0" xfId="0" applyAlignment="1">
      <alignment vertical="center" wrapText="1"/>
    </xf>
    <xf numFmtId="0" fontId="1" fillId="0" borderId="0" xfId="0" applyNumberFormat="1" applyFont="1" applyBorder="1" applyAlignment="1">
      <alignment horizontal="center"/>
    </xf>
    <xf numFmtId="0" fontId="0" fillId="0" borderId="0" xfId="0" applyNumberFormat="1" applyBorder="1" applyAlignment="1">
      <alignment/>
    </xf>
    <xf numFmtId="0" fontId="4" fillId="0" borderId="0" xfId="0" applyNumberFormat="1" applyFont="1" applyBorder="1" applyAlignment="1">
      <alignment horizontal="center"/>
    </xf>
    <xf numFmtId="0" fontId="5" fillId="0" borderId="0" xfId="0" applyNumberFormat="1" applyFont="1" applyBorder="1" applyAlignment="1">
      <alignment horizontal="right"/>
    </xf>
    <xf numFmtId="0" fontId="1" fillId="33" borderId="0" xfId="0" applyNumberFormat="1" applyFont="1" applyFill="1" applyBorder="1" applyAlignment="1">
      <alignment horizontal="center" vertical="center" wrapText="1"/>
    </xf>
    <xf numFmtId="0" fontId="1" fillId="33" borderId="0" xfId="0" applyNumberFormat="1" applyFont="1" applyFill="1" applyAlignment="1">
      <alignment horizontal="center" vertical="center" wrapText="1"/>
    </xf>
    <xf numFmtId="0" fontId="0" fillId="0" borderId="0" xfId="0" applyNumberFormat="1" applyAlignment="1">
      <alignment wrapText="1"/>
    </xf>
    <xf numFmtId="0" fontId="0" fillId="0" borderId="0" xfId="0" applyNumberFormat="1" applyAlignment="1">
      <alignment horizontal="left" vertical="top" wrapText="1"/>
    </xf>
    <xf numFmtId="0" fontId="0" fillId="0" borderId="0" xfId="0" applyAlignment="1">
      <alignment/>
    </xf>
    <xf numFmtId="0" fontId="0" fillId="0" borderId="0" xfId="0" applyAlignment="1">
      <alignment horizontal="left" vertical="top" wrapText="1"/>
    </xf>
    <xf numFmtId="0" fontId="4" fillId="0" borderId="10" xfId="0" applyNumberFormat="1" applyFont="1" applyBorder="1" applyAlignment="1">
      <alignment horizontal="center" vertical="center"/>
    </xf>
    <xf numFmtId="0" fontId="5" fillId="0" borderId="11" xfId="0" applyNumberFormat="1" applyFont="1" applyBorder="1" applyAlignment="1">
      <alignment horizontal="right" vertical="center"/>
    </xf>
    <xf numFmtId="0" fontId="0" fillId="0" borderId="0" xfId="0" applyFont="1" applyAlignment="1">
      <alignment wrapText="1"/>
    </xf>
    <xf numFmtId="0" fontId="1" fillId="0" borderId="0" xfId="0" applyNumberFormat="1" applyFont="1" applyFill="1" applyBorder="1" applyAlignment="1">
      <alignment horizontal="center" vertical="center" wrapText="1"/>
    </xf>
    <xf numFmtId="0" fontId="0" fillId="34" borderId="0" xfId="0" applyNumberFormat="1" applyFont="1" applyFill="1" applyAlignment="1">
      <alignment horizontal="center"/>
    </xf>
    <xf numFmtId="0" fontId="1" fillId="34" borderId="0" xfId="0" applyNumberFormat="1" applyFont="1" applyFill="1" applyAlignment="1">
      <alignment horizontal="center"/>
    </xf>
    <xf numFmtId="0" fontId="0" fillId="34" borderId="0" xfId="0" applyNumberFormat="1" applyFont="1" applyFill="1" applyAlignment="1">
      <alignment horizontal="right"/>
    </xf>
    <xf numFmtId="0" fontId="0" fillId="34" borderId="0" xfId="0" applyNumberFormat="1" applyFont="1" applyFill="1" applyBorder="1" applyAlignment="1">
      <alignment horizontal="right"/>
    </xf>
    <xf numFmtId="0" fontId="2" fillId="34" borderId="0" xfId="0" applyNumberFormat="1" applyFont="1" applyFill="1" applyAlignment="1">
      <alignment horizontal="center" vertical="center"/>
    </xf>
    <xf numFmtId="0" fontId="1" fillId="34" borderId="0" xfId="0" applyNumberFormat="1" applyFont="1" applyFill="1" applyAlignment="1">
      <alignment horizontal="right"/>
    </xf>
    <xf numFmtId="0" fontId="1" fillId="34" borderId="0" xfId="0" applyNumberFormat="1" applyFont="1" applyFill="1" applyBorder="1" applyAlignment="1">
      <alignment horizontal="right"/>
    </xf>
    <xf numFmtId="0" fontId="14" fillId="35" borderId="10" xfId="0" applyNumberFormat="1" applyFont="1" applyFill="1" applyBorder="1" applyAlignment="1">
      <alignment horizontal="left" vertical="center"/>
    </xf>
    <xf numFmtId="0" fontId="5" fillId="35" borderId="11" xfId="0" applyNumberFormat="1" applyFont="1" applyFill="1" applyBorder="1" applyAlignment="1">
      <alignment horizontal="right" vertical="center"/>
    </xf>
    <xf numFmtId="0" fontId="3" fillId="34" borderId="0" xfId="0" applyNumberFormat="1" applyFont="1" applyFill="1" applyAlignment="1">
      <alignment horizontal="center"/>
    </xf>
    <xf numFmtId="0" fontId="3" fillId="34" borderId="0" xfId="0" applyNumberFormat="1" applyFont="1" applyFill="1" applyAlignment="1">
      <alignment horizontal="right"/>
    </xf>
    <xf numFmtId="0" fontId="3" fillId="34" borderId="0" xfId="0" applyNumberFormat="1" applyFont="1" applyFill="1" applyBorder="1" applyAlignment="1">
      <alignment horizontal="right"/>
    </xf>
    <xf numFmtId="0" fontId="14" fillId="34" borderId="10" xfId="0" applyNumberFormat="1" applyFont="1" applyFill="1" applyBorder="1" applyAlignment="1">
      <alignment horizontal="left" vertical="center"/>
    </xf>
    <xf numFmtId="0" fontId="5" fillId="34" borderId="11" xfId="0" applyNumberFormat="1" applyFont="1" applyFill="1" applyBorder="1" applyAlignment="1">
      <alignment horizontal="right" vertical="center"/>
    </xf>
    <xf numFmtId="0" fontId="3" fillId="34" borderId="0" xfId="0" applyNumberFormat="1" applyFont="1" applyFill="1" applyAlignment="1">
      <alignment horizontal="left"/>
    </xf>
    <xf numFmtId="0" fontId="5" fillId="34" borderId="0" xfId="0" applyNumberFormat="1" applyFont="1" applyFill="1" applyBorder="1" applyAlignment="1">
      <alignment horizontal="right"/>
    </xf>
    <xf numFmtId="0" fontId="3" fillId="34" borderId="0" xfId="0" applyNumberFormat="1" applyFont="1" applyFill="1" applyAlignment="1">
      <alignment horizontal="right" vertical="center"/>
    </xf>
    <xf numFmtId="0" fontId="0" fillId="34" borderId="0" xfId="0" applyNumberFormat="1" applyFont="1" applyFill="1" applyBorder="1" applyAlignment="1">
      <alignment horizontal="center"/>
    </xf>
    <xf numFmtId="0" fontId="0" fillId="34" borderId="0" xfId="0" applyNumberFormat="1" applyFont="1" applyFill="1" applyBorder="1" applyAlignment="1">
      <alignment horizontal="center" vertical="center"/>
    </xf>
    <xf numFmtId="0" fontId="1" fillId="34" borderId="0" xfId="0" applyNumberFormat="1" applyFont="1" applyFill="1" applyBorder="1" applyAlignment="1">
      <alignment horizontal="right" vertical="center" wrapText="1"/>
    </xf>
    <xf numFmtId="0" fontId="14" fillId="36" borderId="12" xfId="0" applyNumberFormat="1" applyFont="1" applyFill="1" applyBorder="1" applyAlignment="1">
      <alignment horizontal="left" vertical="center"/>
    </xf>
    <xf numFmtId="0" fontId="5" fillId="36" borderId="11" xfId="0" applyNumberFormat="1" applyFont="1" applyFill="1" applyBorder="1" applyAlignment="1">
      <alignment horizontal="right" vertical="center"/>
    </xf>
    <xf numFmtId="0" fontId="0" fillId="35" borderId="13" xfId="0" applyNumberFormat="1" applyFont="1" applyFill="1" applyBorder="1" applyAlignment="1">
      <alignment horizontal="center"/>
    </xf>
    <xf numFmtId="0" fontId="0" fillId="34" borderId="0" xfId="0" applyNumberFormat="1" applyFont="1" applyFill="1" applyBorder="1" applyAlignment="1">
      <alignment horizontal="left"/>
    </xf>
    <xf numFmtId="0" fontId="0" fillId="33" borderId="13" xfId="0" applyNumberFormat="1" applyFont="1" applyFill="1" applyBorder="1" applyAlignment="1">
      <alignment horizontal="center"/>
    </xf>
    <xf numFmtId="0" fontId="0" fillId="34" borderId="0" xfId="0" applyNumberFormat="1" applyFont="1" applyFill="1" applyAlignment="1">
      <alignment horizontal="left"/>
    </xf>
    <xf numFmtId="0" fontId="0" fillId="36" borderId="13" xfId="0" applyNumberFormat="1" applyFont="1" applyFill="1" applyBorder="1" applyAlignment="1">
      <alignment horizontal="center"/>
    </xf>
    <xf numFmtId="0" fontId="14" fillId="34" borderId="14" xfId="0" applyNumberFormat="1" applyFont="1" applyFill="1" applyBorder="1" applyAlignment="1">
      <alignment horizontal="left" vertical="center"/>
    </xf>
    <xf numFmtId="0" fontId="5" fillId="34" borderId="0" xfId="0" applyNumberFormat="1" applyFont="1" applyFill="1" applyBorder="1" applyAlignment="1">
      <alignment horizontal="right" vertical="center"/>
    </xf>
    <xf numFmtId="0" fontId="14" fillId="36" borderId="14" xfId="0" applyNumberFormat="1" applyFont="1" applyFill="1" applyBorder="1" applyAlignment="1">
      <alignment horizontal="left" vertical="center"/>
    </xf>
    <xf numFmtId="0" fontId="5" fillId="36" borderId="0" xfId="0" applyNumberFormat="1" applyFont="1" applyFill="1" applyBorder="1" applyAlignment="1">
      <alignment horizontal="right" vertical="center"/>
    </xf>
    <xf numFmtId="0" fontId="14" fillId="33" borderId="10" xfId="0" applyNumberFormat="1" applyFont="1" applyFill="1" applyBorder="1" applyAlignment="1">
      <alignment horizontal="left" vertical="center"/>
    </xf>
    <xf numFmtId="0" fontId="5" fillId="33" borderId="11" xfId="0" applyNumberFormat="1" applyFont="1" applyFill="1" applyBorder="1" applyAlignment="1">
      <alignment horizontal="right" vertical="center"/>
    </xf>
    <xf numFmtId="0" fontId="5" fillId="34" borderId="15" xfId="0" applyNumberFormat="1" applyFont="1" applyFill="1" applyBorder="1" applyAlignment="1">
      <alignment horizontal="right" vertical="center"/>
    </xf>
    <xf numFmtId="0" fontId="3" fillId="34" borderId="0" xfId="0" applyNumberFormat="1" applyFont="1" applyFill="1" applyBorder="1" applyAlignment="1">
      <alignment horizontal="center"/>
    </xf>
    <xf numFmtId="0" fontId="2" fillId="34" borderId="0" xfId="0" applyFont="1" applyFill="1" applyAlignment="1">
      <alignment horizontal="center"/>
    </xf>
    <xf numFmtId="0" fontId="0" fillId="34" borderId="16" xfId="0" applyNumberFormat="1" applyFont="1" applyFill="1" applyBorder="1" applyAlignment="1">
      <alignment horizontal="center"/>
    </xf>
    <xf numFmtId="0" fontId="0" fillId="34" borderId="17" xfId="0" applyNumberFormat="1" applyFont="1" applyFill="1" applyBorder="1" applyAlignment="1">
      <alignment horizontal="center"/>
    </xf>
    <xf numFmtId="0" fontId="0" fillId="34" borderId="17" xfId="0" applyFont="1" applyFill="1" applyBorder="1" applyAlignment="1">
      <alignment/>
    </xf>
    <xf numFmtId="0" fontId="17" fillId="34" borderId="17" xfId="0" applyNumberFormat="1" applyFont="1" applyFill="1" applyBorder="1" applyAlignment="1">
      <alignment horizontal="center"/>
    </xf>
    <xf numFmtId="0" fontId="0" fillId="34" borderId="18" xfId="0" applyFont="1" applyFill="1" applyBorder="1" applyAlignment="1">
      <alignment/>
    </xf>
    <xf numFmtId="0" fontId="0" fillId="34" borderId="0" xfId="0" applyNumberFormat="1" applyFont="1" applyFill="1" applyAlignment="1">
      <alignment horizontal="center" vertical="center"/>
    </xf>
    <xf numFmtId="0" fontId="0" fillId="34" borderId="0" xfId="0" applyFont="1" applyFill="1" applyBorder="1" applyAlignment="1">
      <alignment horizontal="center" vertical="center"/>
    </xf>
    <xf numFmtId="0" fontId="0" fillId="34" borderId="19" xfId="0" applyNumberFormat="1" applyFont="1" applyFill="1" applyBorder="1" applyAlignment="1">
      <alignment horizontal="center" vertical="center"/>
    </xf>
    <xf numFmtId="0" fontId="2" fillId="0" borderId="0" xfId="0" applyFont="1" applyAlignment="1">
      <alignment/>
    </xf>
    <xf numFmtId="0" fontId="0" fillId="0" borderId="0" xfId="0" applyFont="1" applyAlignment="1">
      <alignment horizontal="center"/>
    </xf>
    <xf numFmtId="0" fontId="8" fillId="0" borderId="0" xfId="53" applyAlignment="1" applyProtection="1">
      <alignment vertical="center"/>
      <protection/>
    </xf>
    <xf numFmtId="0" fontId="7" fillId="34" borderId="17" xfId="0" applyNumberFormat="1"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0" xfId="0" applyNumberFormat="1" applyFont="1" applyFill="1" applyBorder="1" applyAlignment="1">
      <alignment horizontal="center" vertical="center"/>
    </xf>
    <xf numFmtId="0" fontId="0" fillId="34" borderId="20"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0" xfId="0" applyFont="1" applyFill="1" applyBorder="1" applyAlignment="1">
      <alignment horizontal="center" vertical="center"/>
    </xf>
    <xf numFmtId="0" fontId="7" fillId="34" borderId="21" xfId="0" applyNumberFormat="1" applyFont="1" applyFill="1" applyBorder="1" applyAlignment="1">
      <alignment horizontal="center" vertical="center"/>
    </xf>
    <xf numFmtId="0" fontId="7" fillId="34" borderId="0" xfId="0" applyNumberFormat="1" applyFont="1" applyFill="1" applyBorder="1" applyAlignment="1">
      <alignment horizontal="center" vertical="center"/>
    </xf>
    <xf numFmtId="0" fontId="7" fillId="34" borderId="0"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23" xfId="0" applyNumberFormat="1" applyFont="1" applyFill="1" applyBorder="1" applyAlignment="1">
      <alignment horizontal="center" vertical="center"/>
    </xf>
    <xf numFmtId="0" fontId="7" fillId="34" borderId="19" xfId="0" applyNumberFormat="1" applyFont="1" applyFill="1" applyBorder="1" applyAlignment="1">
      <alignment horizontal="center" vertical="center"/>
    </xf>
    <xf numFmtId="0" fontId="7" fillId="34" borderId="15" xfId="0" applyFont="1" applyFill="1" applyBorder="1" applyAlignment="1">
      <alignment horizontal="center" vertical="center"/>
    </xf>
    <xf numFmtId="0" fontId="7" fillId="34" borderId="0" xfId="0" applyNumberFormat="1"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7" fillId="34" borderId="19"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26" xfId="0" applyNumberFormat="1" applyFont="1" applyFill="1" applyBorder="1" applyAlignment="1">
      <alignment horizontal="center" vertical="center"/>
    </xf>
    <xf numFmtId="0" fontId="7" fillId="34" borderId="20" xfId="0" applyNumberFormat="1" applyFont="1" applyFill="1" applyBorder="1" applyAlignment="1">
      <alignment horizontal="center" vertical="center"/>
    </xf>
    <xf numFmtId="0" fontId="7" fillId="34" borderId="26" xfId="0" applyNumberFormat="1" applyFont="1" applyFill="1" applyBorder="1" applyAlignment="1">
      <alignment horizontal="center" vertical="center" wrapText="1"/>
    </xf>
    <xf numFmtId="0" fontId="7" fillId="34" borderId="20" xfId="0" applyNumberFormat="1"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7" fillId="34" borderId="20" xfId="0" applyFont="1" applyFill="1" applyBorder="1" applyAlignment="1">
      <alignment horizontal="center" vertical="center"/>
    </xf>
    <xf numFmtId="0" fontId="7" fillId="34" borderId="27" xfId="0" applyFont="1" applyFill="1" applyBorder="1" applyAlignment="1">
      <alignment horizontal="center" vertical="center"/>
    </xf>
    <xf numFmtId="0" fontId="0" fillId="34" borderId="22" xfId="0" applyFont="1" applyFill="1" applyBorder="1" applyAlignment="1">
      <alignment horizontal="center" vertical="center"/>
    </xf>
    <xf numFmtId="0" fontId="7" fillId="34" borderId="21" xfId="0" applyNumberFormat="1"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4" xfId="0" applyFont="1" applyFill="1" applyBorder="1" applyAlignment="1">
      <alignment horizontal="center" vertical="center"/>
    </xf>
    <xf numFmtId="0" fontId="7" fillId="34" borderId="14" xfId="0" applyNumberFormat="1" applyFont="1" applyFill="1" applyBorder="1" applyAlignment="1">
      <alignment horizontal="center" vertical="center"/>
    </xf>
    <xf numFmtId="0" fontId="7" fillId="34" borderId="11"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8"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0" fillId="34" borderId="0" xfId="0" applyNumberFormat="1" applyFont="1" applyFill="1" applyBorder="1" applyAlignment="1">
      <alignment horizontal="center" vertical="center"/>
    </xf>
    <xf numFmtId="0" fontId="1" fillId="34" borderId="0" xfId="0" applyNumberFormat="1" applyFont="1" applyFill="1" applyBorder="1" applyAlignment="1">
      <alignment horizontal="right" vertical="center" wrapText="1"/>
    </xf>
    <xf numFmtId="0" fontId="1" fillId="34" borderId="15" xfId="0" applyNumberFormat="1" applyFont="1" applyFill="1" applyBorder="1" applyAlignment="1">
      <alignment horizontal="right" vertical="center" wrapText="1"/>
    </xf>
    <xf numFmtId="0" fontId="1" fillId="34" borderId="0" xfId="0" applyNumberFormat="1" applyFont="1" applyFill="1" applyBorder="1" applyAlignment="1">
      <alignment horizontal="right" vertical="center"/>
    </xf>
    <xf numFmtId="0" fontId="0" fillId="34" borderId="0" xfId="0" applyNumberFormat="1" applyFont="1" applyFill="1" applyBorder="1" applyAlignment="1">
      <alignment horizontal="right" vertical="center"/>
    </xf>
    <xf numFmtId="0" fontId="5" fillId="34" borderId="14" xfId="0" applyNumberFormat="1" applyFont="1" applyFill="1" applyBorder="1" applyAlignment="1">
      <alignment horizontal="center"/>
    </xf>
    <xf numFmtId="0" fontId="5" fillId="34" borderId="15" xfId="0" applyNumberFormat="1" applyFont="1" applyFill="1" applyBorder="1" applyAlignment="1">
      <alignment horizontal="center"/>
    </xf>
    <xf numFmtId="0" fontId="2" fillId="34" borderId="14" xfId="0" applyNumberFormat="1" applyFont="1" applyFill="1" applyBorder="1" applyAlignment="1">
      <alignment horizontal="center"/>
    </xf>
    <xf numFmtId="0" fontId="0" fillId="34" borderId="15" xfId="0" applyNumberFormat="1" applyFont="1" applyFill="1" applyBorder="1" applyAlignment="1">
      <alignment horizontal="center"/>
    </xf>
    <xf numFmtId="0" fontId="7" fillId="34" borderId="27" xfId="0" applyNumberFormat="1" applyFont="1" applyFill="1" applyBorder="1" applyAlignment="1">
      <alignment horizontal="center" vertical="center"/>
    </xf>
    <xf numFmtId="0" fontId="7" fillId="34" borderId="24" xfId="0" applyNumberFormat="1" applyFont="1" applyFill="1" applyBorder="1" applyAlignment="1">
      <alignment horizontal="center" vertical="center"/>
    </xf>
    <xf numFmtId="0" fontId="3" fillId="34" borderId="28" xfId="0" applyNumberFormat="1" applyFont="1" applyFill="1" applyBorder="1" applyAlignment="1">
      <alignment horizontal="center"/>
    </xf>
    <xf numFmtId="0" fontId="0" fillId="34" borderId="25" xfId="0" applyNumberFormat="1" applyFont="1" applyFill="1" applyBorder="1" applyAlignment="1">
      <alignment horizontal="center"/>
    </xf>
    <xf numFmtId="0" fontId="1" fillId="34" borderId="0" xfId="0" applyNumberFormat="1" applyFont="1" applyFill="1" applyAlignment="1">
      <alignment horizontal="center" wrapText="1"/>
    </xf>
    <xf numFmtId="0" fontId="1" fillId="34" borderId="0" xfId="0" applyNumberFormat="1" applyFont="1" applyFill="1" applyAlignment="1">
      <alignment horizontal="center"/>
    </xf>
    <xf numFmtId="0" fontId="0" fillId="34" borderId="0" xfId="0" applyNumberFormat="1" applyFont="1" applyFill="1" applyAlignment="1">
      <alignment horizontal="center"/>
    </xf>
    <xf numFmtId="0" fontId="2" fillId="35" borderId="14" xfId="0" applyNumberFormat="1" applyFont="1" applyFill="1" applyBorder="1" applyAlignment="1">
      <alignment horizontal="center"/>
    </xf>
    <xf numFmtId="0" fontId="0" fillId="35" borderId="15" xfId="0" applyNumberFormat="1" applyFont="1" applyFill="1" applyBorder="1" applyAlignment="1">
      <alignment horizontal="center"/>
    </xf>
    <xf numFmtId="0" fontId="13" fillId="34" borderId="0" xfId="0" applyNumberFormat="1" applyFont="1" applyFill="1" applyBorder="1" applyAlignment="1">
      <alignment horizontal="center" textRotation="90"/>
    </xf>
    <xf numFmtId="0" fontId="0" fillId="34" borderId="0" xfId="0" applyNumberFormat="1" applyFont="1" applyFill="1" applyBorder="1" applyAlignment="1">
      <alignment horizontal="center" textRotation="90"/>
    </xf>
    <xf numFmtId="0" fontId="1" fillId="34" borderId="0" xfId="0" applyNumberFormat="1" applyFont="1" applyFill="1" applyBorder="1" applyAlignment="1">
      <alignment horizontal="center" wrapText="1"/>
    </xf>
    <xf numFmtId="0" fontId="2" fillId="36" borderId="29" xfId="0" applyNumberFormat="1" applyFont="1" applyFill="1" applyBorder="1" applyAlignment="1">
      <alignment horizontal="center"/>
    </xf>
    <xf numFmtId="0" fontId="0" fillId="36" borderId="15" xfId="0" applyNumberFormat="1" applyFont="1" applyFill="1" applyBorder="1" applyAlignment="1">
      <alignment horizontal="center"/>
    </xf>
    <xf numFmtId="0" fontId="1" fillId="34" borderId="14" xfId="0" applyNumberFormat="1" applyFont="1" applyFill="1" applyBorder="1" applyAlignment="1">
      <alignment horizontal="right" vertical="center" wrapText="1"/>
    </xf>
    <xf numFmtId="0" fontId="3" fillId="35" borderId="28" xfId="0" applyNumberFormat="1" applyFont="1" applyFill="1" applyBorder="1" applyAlignment="1">
      <alignment horizontal="center"/>
    </xf>
    <xf numFmtId="0" fontId="0" fillId="35" borderId="25" xfId="0" applyNumberFormat="1" applyFont="1" applyFill="1" applyBorder="1" applyAlignment="1">
      <alignment horizontal="center"/>
    </xf>
    <xf numFmtId="0" fontId="5" fillId="35" borderId="14" xfId="0" applyNumberFormat="1" applyFont="1" applyFill="1" applyBorder="1" applyAlignment="1">
      <alignment horizontal="center"/>
    </xf>
    <xf numFmtId="0" fontId="5" fillId="35" borderId="15" xfId="0" applyNumberFormat="1" applyFont="1" applyFill="1" applyBorder="1" applyAlignment="1">
      <alignment horizontal="center"/>
    </xf>
    <xf numFmtId="0" fontId="3" fillId="35" borderId="14" xfId="0" applyNumberFormat="1" applyFont="1" applyFill="1" applyBorder="1" applyAlignment="1">
      <alignment horizontal="center"/>
    </xf>
    <xf numFmtId="0" fontId="3" fillId="36" borderId="30" xfId="0" applyNumberFormat="1" applyFont="1" applyFill="1" applyBorder="1" applyAlignment="1">
      <alignment horizontal="center"/>
    </xf>
    <xf numFmtId="0" fontId="0" fillId="36" borderId="31"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29" xfId="0" applyNumberFormat="1" applyFont="1" applyFill="1" applyBorder="1" applyAlignment="1">
      <alignment horizontal="center"/>
    </xf>
    <xf numFmtId="0" fontId="5" fillId="36" borderId="15" xfId="0" applyNumberFormat="1" applyFont="1" applyFill="1" applyBorder="1" applyAlignment="1">
      <alignment horizontal="center"/>
    </xf>
    <xf numFmtId="0" fontId="3" fillId="35" borderId="32" xfId="0" applyNumberFormat="1" applyFont="1" applyFill="1" applyBorder="1" applyAlignment="1">
      <alignment horizontal="center"/>
    </xf>
    <xf numFmtId="0" fontId="0" fillId="35" borderId="31" xfId="0" applyNumberFormat="1" applyFont="1" applyFill="1" applyBorder="1" applyAlignment="1">
      <alignment horizontal="center"/>
    </xf>
    <xf numFmtId="0" fontId="0" fillId="34" borderId="19" xfId="0" applyNumberFormat="1" applyFont="1" applyFill="1" applyBorder="1" applyAlignment="1">
      <alignment horizontal="center"/>
    </xf>
    <xf numFmtId="0" fontId="5" fillId="33" borderId="14" xfId="0" applyNumberFormat="1" applyFont="1" applyFill="1" applyBorder="1" applyAlignment="1">
      <alignment horizontal="center"/>
    </xf>
    <xf numFmtId="0" fontId="5" fillId="33" borderId="15" xfId="0" applyNumberFormat="1" applyFont="1" applyFill="1" applyBorder="1" applyAlignment="1">
      <alignment horizontal="center"/>
    </xf>
    <xf numFmtId="0" fontId="2" fillId="33" borderId="14" xfId="0" applyNumberFormat="1" applyFont="1" applyFill="1" applyBorder="1" applyAlignment="1">
      <alignment horizontal="center"/>
    </xf>
    <xf numFmtId="0" fontId="0" fillId="33" borderId="15" xfId="0" applyNumberFormat="1" applyFont="1" applyFill="1" applyBorder="1" applyAlignment="1">
      <alignment horizontal="center"/>
    </xf>
    <xf numFmtId="0" fontId="5" fillId="34" borderId="0" xfId="0" applyNumberFormat="1" applyFont="1" applyFill="1" applyBorder="1" applyAlignment="1">
      <alignment horizontal="center"/>
    </xf>
    <xf numFmtId="0" fontId="2" fillId="36" borderId="14" xfId="0" applyNumberFormat="1" applyFont="1" applyFill="1" applyBorder="1" applyAlignment="1">
      <alignment horizontal="center"/>
    </xf>
    <xf numFmtId="0" fontId="0" fillId="36" borderId="0" xfId="0" applyNumberFormat="1" applyFont="1" applyFill="1" applyBorder="1" applyAlignment="1">
      <alignment horizontal="center"/>
    </xf>
    <xf numFmtId="0" fontId="5" fillId="36" borderId="14" xfId="0" applyNumberFormat="1" applyFont="1" applyFill="1" applyBorder="1" applyAlignment="1">
      <alignment horizontal="center"/>
    </xf>
    <xf numFmtId="0" fontId="5" fillId="36" borderId="0" xfId="0" applyNumberFormat="1" applyFont="1" applyFill="1" applyBorder="1" applyAlignment="1">
      <alignment horizontal="center"/>
    </xf>
    <xf numFmtId="0" fontId="3" fillId="36" borderId="28" xfId="0" applyNumberFormat="1" applyFont="1" applyFill="1" applyBorder="1" applyAlignment="1">
      <alignment horizontal="center"/>
    </xf>
    <xf numFmtId="0" fontId="0" fillId="36" borderId="19" xfId="0" applyNumberFormat="1" applyFont="1" applyFill="1" applyBorder="1" applyAlignment="1">
      <alignment horizontal="center"/>
    </xf>
    <xf numFmtId="0" fontId="3" fillId="33" borderId="28" xfId="0" applyNumberFormat="1" applyFont="1" applyFill="1" applyBorder="1" applyAlignment="1">
      <alignment horizontal="center"/>
    </xf>
    <xf numFmtId="0" fontId="0" fillId="33" borderId="25" xfId="0" applyNumberFormat="1" applyFont="1" applyFill="1" applyBorder="1" applyAlignment="1">
      <alignment horizontal="center"/>
    </xf>
    <xf numFmtId="0" fontId="15" fillId="34" borderId="14" xfId="0" applyNumberFormat="1" applyFont="1" applyFill="1" applyBorder="1" applyAlignment="1">
      <alignment horizontal="center"/>
    </xf>
    <xf numFmtId="0" fontId="16" fillId="34" borderId="15" xfId="0" applyNumberFormat="1" applyFont="1" applyFill="1" applyBorder="1" applyAlignment="1">
      <alignment horizontal="center"/>
    </xf>
    <xf numFmtId="0" fontId="15" fillId="35" borderId="14" xfId="0" applyNumberFormat="1" applyFont="1" applyFill="1" applyBorder="1" applyAlignment="1">
      <alignment horizontal="center"/>
    </xf>
    <xf numFmtId="0" fontId="16" fillId="35" borderId="15" xfId="0" applyNumberFormat="1" applyFont="1" applyFill="1" applyBorder="1" applyAlignment="1">
      <alignment horizontal="center"/>
    </xf>
    <xf numFmtId="0" fontId="0" fillId="0" borderId="0" xfId="0" applyNumberFormat="1" applyAlignment="1">
      <alignment horizontal="left" vertical="top" wrapText="1"/>
    </xf>
    <xf numFmtId="0" fontId="0" fillId="0" borderId="0" xfId="0" applyAlignment="1">
      <alignment wrapText="1"/>
    </xf>
    <xf numFmtId="0" fontId="0" fillId="0" borderId="0" xfId="0" applyNumberFormat="1" applyFont="1" applyAlignment="1">
      <alignment vertical="top" wrapText="1"/>
    </xf>
    <xf numFmtId="0" fontId="0" fillId="0" borderId="0" xfId="0" applyNumberFormat="1" applyFont="1" applyAlignment="1">
      <alignment horizontal="left" vertical="center" wrapText="1"/>
    </xf>
    <xf numFmtId="0" fontId="0" fillId="0" borderId="0" xfId="0" applyAlignment="1">
      <alignment vertical="center" wrapText="1"/>
    </xf>
    <xf numFmtId="0" fontId="1" fillId="33" borderId="0" xfId="0" applyNumberFormat="1" applyFont="1" applyFill="1" applyBorder="1" applyAlignment="1">
      <alignment horizontal="center" vertical="center" wrapText="1"/>
    </xf>
    <xf numFmtId="0" fontId="1" fillId="0" borderId="0" xfId="0" applyNumberFormat="1" applyFont="1" applyBorder="1" applyAlignment="1">
      <alignment horizontal="center" wrapText="1"/>
    </xf>
    <xf numFmtId="0" fontId="0" fillId="0" borderId="0" xfId="0" applyAlignment="1">
      <alignment/>
    </xf>
    <xf numFmtId="0" fontId="0" fillId="0" borderId="19" xfId="0" applyBorder="1" applyAlignment="1">
      <alignment/>
    </xf>
    <xf numFmtId="0" fontId="6"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0" fillId="0" borderId="25" xfId="0" applyNumberFormat="1" applyBorder="1" applyAlignment="1">
      <alignment horizontal="center" vertical="center"/>
    </xf>
    <xf numFmtId="0" fontId="1" fillId="0" borderId="15" xfId="0" applyNumberFormat="1" applyFont="1" applyBorder="1" applyAlignment="1">
      <alignment horizontal="right" vertical="center"/>
    </xf>
    <xf numFmtId="0" fontId="0" fillId="0" borderId="15" xfId="0" applyBorder="1" applyAlignment="1">
      <alignment horizontal="right" vertical="center"/>
    </xf>
    <xf numFmtId="0" fontId="0" fillId="0" borderId="0" xfId="0" applyNumberFormat="1" applyFont="1" applyBorder="1" applyAlignment="1">
      <alignment horizontal="left" wrapText="1"/>
    </xf>
    <xf numFmtId="0" fontId="0" fillId="0" borderId="0" xfId="0" applyFont="1" applyAlignment="1">
      <alignment horizontal="left" wrapText="1"/>
    </xf>
    <xf numFmtId="0" fontId="0" fillId="0" borderId="0" xfId="0" applyAlignment="1">
      <alignment horizontal="left" vertical="top" wrapText="1"/>
    </xf>
    <xf numFmtId="0" fontId="1" fillId="33" borderId="0" xfId="0" applyFont="1" applyFill="1" applyBorder="1" applyAlignment="1">
      <alignment horizontal="center" wrapText="1"/>
    </xf>
    <xf numFmtId="0" fontId="0" fillId="33" borderId="0" xfId="0" applyFill="1" applyAlignment="1">
      <alignment/>
    </xf>
    <xf numFmtId="0" fontId="0" fillId="33" borderId="0" xfId="0" applyFill="1" applyBorder="1" applyAlignment="1">
      <alignment/>
    </xf>
    <xf numFmtId="0" fontId="1" fillId="37" borderId="0" xfId="0" applyNumberFormat="1" applyFont="1" applyFill="1" applyBorder="1" applyAlignment="1" applyProtection="1">
      <alignment wrapText="1"/>
      <protection locked="0"/>
    </xf>
    <xf numFmtId="0" fontId="0" fillId="33" borderId="0" xfId="0" applyFill="1" applyAlignment="1">
      <alignment wrapText="1"/>
    </xf>
    <xf numFmtId="0" fontId="1" fillId="33" borderId="0" xfId="0" applyFont="1" applyFill="1" applyBorder="1" applyAlignment="1">
      <alignment horizontal="center" wrapText="1"/>
    </xf>
    <xf numFmtId="0" fontId="0" fillId="33" borderId="0" xfId="0" applyFill="1" applyAlignment="1">
      <alignment horizontal="center" wrapText="1"/>
    </xf>
    <xf numFmtId="0" fontId="1" fillId="33" borderId="0" xfId="0" applyFont="1" applyFill="1" applyAlignment="1">
      <alignment horizontal="center" wrapText="1"/>
    </xf>
    <xf numFmtId="0" fontId="1" fillId="33" borderId="0" xfId="0" applyFont="1" applyFill="1" applyAlignment="1">
      <alignment wrapText="1"/>
    </xf>
    <xf numFmtId="0" fontId="1" fillId="37" borderId="0" xfId="0" applyNumberFormat="1" applyFont="1" applyFill="1" applyBorder="1" applyAlignment="1" applyProtection="1">
      <alignment horizontal="center" wrapText="1"/>
      <protection locked="0"/>
    </xf>
    <xf numFmtId="0" fontId="0" fillId="0" borderId="0" xfId="0" applyAlignment="1">
      <alignment horizontal="center" wrapText="1"/>
    </xf>
    <xf numFmtId="0" fontId="8" fillId="0" borderId="0" xfId="53" applyAlignment="1" applyProtection="1">
      <alignment vertical="center"/>
      <protection/>
    </xf>
    <xf numFmtId="0" fontId="8" fillId="0" borderId="0" xfId="53" applyAlignment="1" applyProtection="1">
      <alignment/>
      <protection/>
    </xf>
    <xf numFmtId="0" fontId="8" fillId="0" borderId="0" xfId="53" applyFont="1" applyAlignment="1" applyProtection="1">
      <alignment/>
      <protection/>
    </xf>
    <xf numFmtId="0" fontId="8" fillId="0" borderId="0" xfId="53" applyAlignment="1" applyProtection="1">
      <alignment vertical="center" wrapText="1"/>
      <protection/>
    </xf>
    <xf numFmtId="0" fontId="0" fillId="0" borderId="0" xfId="53" applyFont="1" applyAlignment="1" applyProtection="1">
      <alignment vertical="center"/>
      <protection/>
    </xf>
    <xf numFmtId="0" fontId="0" fillId="0" borderId="0" xfId="0" applyFont="1" applyAlignment="1">
      <alignment/>
    </xf>
    <xf numFmtId="0" fontId="0" fillId="0" borderId="0" xfId="53" applyFont="1" applyAlignment="1" applyProtection="1">
      <alignment vertical="center" wrapText="1"/>
      <protection/>
    </xf>
    <xf numFmtId="0" fontId="0" fillId="0" borderId="0" xfId="0" applyAlignment="1">
      <alignment vertical="center"/>
    </xf>
    <xf numFmtId="0" fontId="0" fillId="0" borderId="0" xfId="53" applyFont="1" applyAlignment="1" applyProtection="1">
      <alignment wrapText="1"/>
      <protection/>
    </xf>
    <xf numFmtId="0" fontId="0" fillId="0" borderId="0" xfId="53" applyFont="1" applyAlignment="1" applyProtection="1">
      <alignment vertical="top" wrapText="1"/>
      <protection/>
    </xf>
    <xf numFmtId="0" fontId="0" fillId="0" borderId="0" xfId="0" applyAlignment="1">
      <alignment vertical="top" wrapText="1"/>
    </xf>
    <xf numFmtId="0" fontId="0"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fsf.org/licensing/licenses/fdl.html" TargetMode="External" /><Relationship Id="rId2" Type="http://schemas.openxmlformats.org/officeDocument/2006/relationships/hyperlink" Target="http://www.gnu.org/licenses/gpl.html" TargetMode="External" /><Relationship Id="rId3" Type="http://schemas.openxmlformats.org/officeDocument/2006/relationships/hyperlink" Target="mailto:jeff@jeffbigler.org" TargetMode="External" /><Relationship Id="rId4" Type="http://schemas.openxmlformats.org/officeDocument/2006/relationships/hyperlink" Target="http://www.mrbigler.com/documents/Periodic-Table.xls" TargetMode="External" /><Relationship Id="rId5" Type="http://schemas.openxmlformats.org/officeDocument/2006/relationships/hyperlink" Target="https://creativecommons.org/licenses/by-nc-sa/4.0/"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Q53"/>
  <sheetViews>
    <sheetView showGridLines="0" showZeros="0" tabSelected="1" workbookViewId="0" topLeftCell="A9">
      <selection activeCell="BP49" sqref="BO49:BP49"/>
    </sheetView>
  </sheetViews>
  <sheetFormatPr defaultColWidth="9.140625" defaultRowHeight="12.75"/>
  <cols>
    <col min="1" max="1" width="3.7109375" style="64" customWidth="1"/>
    <col min="2" max="2" width="3.421875" style="47" customWidth="1"/>
    <col min="3" max="3" width="3.57421875" style="47" customWidth="1"/>
    <col min="4" max="4" width="5.7109375" style="47" customWidth="1"/>
    <col min="5" max="5" width="3.57421875" style="47" customWidth="1"/>
    <col min="6" max="6" width="5.7109375" style="47" customWidth="1"/>
    <col min="7" max="7" width="5.7109375" style="49" hidden="1" customWidth="1"/>
    <col min="8" max="8" width="3.57421875" style="49" hidden="1" customWidth="1"/>
    <col min="9" max="9" width="5.7109375" style="49" hidden="1" customWidth="1"/>
    <col min="10" max="10" width="3.57421875" style="49" hidden="1" customWidth="1"/>
    <col min="11" max="11" width="5.7109375" style="49" hidden="1" customWidth="1"/>
    <col min="12" max="12" width="3.57421875" style="49" hidden="1" customWidth="1"/>
    <col min="13" max="13" width="5.7109375" style="49" hidden="1" customWidth="1"/>
    <col min="14" max="14" width="3.57421875" style="49" hidden="1" customWidth="1"/>
    <col min="15" max="15" width="5.7109375" style="49" hidden="1" customWidth="1"/>
    <col min="16" max="16" width="3.57421875" style="49" hidden="1" customWidth="1"/>
    <col min="17" max="17" width="5.7109375" style="49" hidden="1" customWidth="1"/>
    <col min="18" max="18" width="3.57421875" style="49" hidden="1" customWidth="1"/>
    <col min="19" max="19" width="5.7109375" style="49" hidden="1" customWidth="1"/>
    <col min="20" max="20" width="3.57421875" style="49" hidden="1" customWidth="1"/>
    <col min="21" max="21" width="5.7109375" style="49" hidden="1" customWidth="1"/>
    <col min="22" max="22" width="3.57421875" style="49" hidden="1" customWidth="1"/>
    <col min="23" max="23" width="5.7109375" style="49" hidden="1" customWidth="1"/>
    <col min="24" max="24" width="3.57421875" style="49" hidden="1" customWidth="1"/>
    <col min="25" max="25" width="5.7109375" style="49" hidden="1" customWidth="1"/>
    <col min="26" max="26" width="3.57421875" style="49" hidden="1" customWidth="1"/>
    <col min="27" max="27" width="5.7109375" style="49" hidden="1" customWidth="1"/>
    <col min="28" max="28" width="3.57421875" style="49" hidden="1" customWidth="1"/>
    <col min="29" max="29" width="5.7109375" style="49" hidden="1" customWidth="1"/>
    <col min="30" max="30" width="3.57421875" style="49" hidden="1" customWidth="1"/>
    <col min="31" max="31" width="5.7109375" style="49" hidden="1" customWidth="1"/>
    <col min="32" max="32" width="3.57421875" style="49" hidden="1" customWidth="1"/>
    <col min="33" max="33" width="5.7109375" style="49" hidden="1" customWidth="1"/>
    <col min="34" max="34" width="3.57421875" style="49" hidden="1" customWidth="1"/>
    <col min="35" max="35" width="5.7109375" style="49" hidden="1" customWidth="1"/>
    <col min="36" max="36" width="5.7109375" style="50" customWidth="1"/>
    <col min="37" max="37" width="3.57421875" style="47" customWidth="1"/>
    <col min="38" max="38" width="5.7109375" style="47" customWidth="1"/>
    <col min="39" max="39" width="3.57421875" style="47" customWidth="1"/>
    <col min="40" max="40" width="5.7109375" style="47" customWidth="1"/>
    <col min="41" max="41" width="3.57421875" style="47" customWidth="1"/>
    <col min="42" max="42" width="5.7109375" style="47" customWidth="1"/>
    <col min="43" max="43" width="3.57421875" style="47" customWidth="1"/>
    <col min="44" max="44" width="5.7109375" style="47" customWidth="1"/>
    <col min="45" max="45" width="3.57421875" style="47" customWidth="1"/>
    <col min="46" max="46" width="5.7109375" style="47" customWidth="1"/>
    <col min="47" max="47" width="3.57421875" style="47" customWidth="1"/>
    <col min="48" max="48" width="5.7109375" style="47" customWidth="1"/>
    <col min="49" max="49" width="3.57421875" style="47" customWidth="1"/>
    <col min="50" max="50" width="5.7109375" style="47" customWidth="1"/>
    <col min="51" max="51" width="3.57421875" style="47" customWidth="1"/>
    <col min="52" max="52" width="5.7109375" style="47" customWidth="1"/>
    <col min="53" max="53" width="3.57421875" style="47" customWidth="1"/>
    <col min="54" max="54" width="5.7109375" style="47" customWidth="1"/>
    <col min="55" max="55" width="3.57421875" style="47" customWidth="1"/>
    <col min="56" max="57" width="5.7109375" style="47" customWidth="1"/>
    <col min="58" max="58" width="3.57421875" style="47" customWidth="1"/>
    <col min="59" max="59" width="5.7109375" style="47" customWidth="1"/>
    <col min="60" max="60" width="3.57421875" style="47" customWidth="1"/>
    <col min="61" max="61" width="5.7109375" style="47" customWidth="1"/>
    <col min="62" max="62" width="3.57421875" style="47" customWidth="1"/>
    <col min="63" max="63" width="5.7109375" style="47" customWidth="1"/>
    <col min="64" max="64" width="3.57421875" style="47" customWidth="1"/>
    <col min="65" max="65" width="5.7109375" style="47" customWidth="1"/>
    <col min="66" max="66" width="3.57421875" style="47" customWidth="1"/>
    <col min="67" max="67" width="5.7109375" style="47" customWidth="1"/>
    <col min="68" max="68" width="3.57421875" style="47" customWidth="1"/>
    <col min="69" max="69" width="5.7109375" style="47" customWidth="1"/>
    <col min="70" max="16384" width="9.140625" style="47" customWidth="1"/>
  </cols>
  <sheetData>
    <row r="1" spans="1:69" ht="24" customHeight="1">
      <c r="A1" s="152" t="s">
        <v>234</v>
      </c>
      <c r="C1" s="147" t="str">
        <f>CONCATENATE('PT Included Fields'!$C9,"
",'PT Included Fields'!$D9)</f>
        <v>1
I A</v>
      </c>
      <c r="D1" s="148"/>
      <c r="AO1" s="51"/>
      <c r="AP1" s="51"/>
      <c r="AQ1" s="51"/>
      <c r="AR1" s="51"/>
      <c r="AS1" s="51"/>
      <c r="AT1" s="51"/>
      <c r="AU1" s="51"/>
      <c r="AV1" s="51"/>
      <c r="AW1" s="51"/>
      <c r="AX1" s="51"/>
      <c r="AY1" s="51"/>
      <c r="AZ1" s="51"/>
      <c r="BA1" s="51"/>
      <c r="BB1" s="51"/>
      <c r="BC1" s="51"/>
      <c r="BD1" s="51"/>
      <c r="BP1" s="154" t="str">
        <f>CONCATENATE('PT Included Fields'!$C10,"
",'PT Included Fields'!$D10)</f>
        <v>18
VIII A</v>
      </c>
      <c r="BQ1" s="154"/>
    </row>
    <row r="2" spans="1:69" ht="12.75">
      <c r="A2" s="152"/>
      <c r="C2" s="149"/>
      <c r="D2" s="149"/>
      <c r="E2" s="48"/>
      <c r="F2" s="48"/>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3"/>
      <c r="BE2" s="48"/>
      <c r="BP2" s="154"/>
      <c r="BQ2" s="154"/>
    </row>
    <row r="3" ht="12.75">
      <c r="A3" s="153"/>
    </row>
    <row r="4" spans="1:69" s="56" customFormat="1" ht="10.5" customHeight="1">
      <c r="A4" s="133">
        <f>'PT Included Fields'!E9</f>
        <v>1</v>
      </c>
      <c r="B4" s="137" t="str">
        <f>CONCATENATE(A4,"s")</f>
        <v>1s</v>
      </c>
      <c r="C4" s="54">
        <f>IF(ISBLANK('PT Included Fields'!$A9),"",'PT Included Fields'!$A9)</f>
        <v>1</v>
      </c>
      <c r="D4" s="55" t="str">
        <f>IF(ISBLANK('PT Included Fields'!$H9),"",'PT Included Fields'!$H9)</f>
        <v>±1</v>
      </c>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8"/>
      <c r="AN4" s="57"/>
      <c r="AO4" s="57"/>
      <c r="AP4" s="57"/>
      <c r="AQ4" s="57"/>
      <c r="AR4" s="57" t="str">
        <f>IF(AS4="","",CONCATENATE('PT Included Fields'!A6," →  "))</f>
        <v>atomic # →  </v>
      </c>
      <c r="AS4" s="59">
        <f>IF(ISBLANK('PT Included Fields'!$A37),"",'PT Included Fields'!$A37)</f>
        <v>29</v>
      </c>
      <c r="AT4" s="60" t="str">
        <f>IF(ISBLANK('PT Included Fields'!$H37),"",'PT Included Fields'!$H37)</f>
        <v>+2,1</v>
      </c>
      <c r="AU4" s="61" t="str">
        <f>IF(AT4="","",CONCATENATE(" ← ",'PT Included Fields'!H6))</f>
        <v> ← ions commonly formed</v>
      </c>
      <c r="BP4" s="54">
        <f>IF(ISBLANK('PT Included Fields'!$A10),"",'PT Included Fields'!$A10)</f>
        <v>2</v>
      </c>
      <c r="BQ4" s="55">
        <f>IF(ISBLANK('PT Included Fields'!$H10),"",'PT Included Fields'!$H10)</f>
      </c>
    </row>
    <row r="5" spans="1:69" ht="18" customHeight="1">
      <c r="A5" s="133"/>
      <c r="B5" s="137"/>
      <c r="C5" s="150" t="str">
        <f>IF(ISBLANK('PT Included Fields'!$B9),"",'PT Included Fields'!$B9)</f>
        <v>H</v>
      </c>
      <c r="D5" s="151"/>
      <c r="E5" s="147" t="str">
        <f>CONCATENATE('PT Included Fields'!$C12,"
",'PT Included Fields'!$D12)</f>
        <v>2
II A</v>
      </c>
      <c r="F5" s="148"/>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3"/>
      <c r="AL5" s="62"/>
      <c r="AR5" s="63" t="str">
        <f>IF(AS5="","",CONCATENATE('PT Included Fields'!B6," →  "))</f>
        <v>atomic symbol →  </v>
      </c>
      <c r="AS5" s="141" t="str">
        <f>IF(ISBLANK('PT Included Fields'!$B37),"",'PT Included Fields'!$B37)</f>
        <v>Cu</v>
      </c>
      <c r="AT5" s="142"/>
      <c r="AX5" s="64"/>
      <c r="AY5" s="62"/>
      <c r="AZ5" s="64"/>
      <c r="BE5" s="48"/>
      <c r="BF5" s="154" t="str">
        <f>CONCATENATE('PT Included Fields'!$C13,"
",'PT Included Fields'!$D13)</f>
        <v>13
III A</v>
      </c>
      <c r="BG5" s="154"/>
      <c r="BH5" s="154" t="str">
        <f>CONCATENATE('PT Included Fields'!$C14,"
",'PT Included Fields'!$D14)</f>
        <v>14
IV A</v>
      </c>
      <c r="BI5" s="154"/>
      <c r="BJ5" s="154" t="str">
        <f>CONCATENATE('PT Included Fields'!$C15,"
",'PT Included Fields'!$D15)</f>
        <v>15
V A</v>
      </c>
      <c r="BK5" s="154"/>
      <c r="BL5" s="154" t="str">
        <f>CONCATENATE('PT Included Fields'!$C16,"
",'PT Included Fields'!$D16)</f>
        <v>16
VI A</v>
      </c>
      <c r="BM5" s="154"/>
      <c r="BN5" s="154" t="str">
        <f>CONCATENATE('PT Included Fields'!$C17,"
",'PT Included Fields'!$D17)</f>
        <v>17
VII A</v>
      </c>
      <c r="BO5" s="154"/>
      <c r="BP5" s="150" t="str">
        <f>IF(ISBLANK('PT Included Fields'!$B10),"",'PT Included Fields'!$B10)</f>
        <v>He</v>
      </c>
      <c r="BQ5" s="151"/>
    </row>
    <row r="6" spans="1:69" ht="9.75" customHeight="1">
      <c r="A6" s="134"/>
      <c r="B6" s="138"/>
      <c r="C6" s="160" t="str">
        <f>IF(ISBLANK('PT Included Fields'!$F9),"",'PT Included Fields'!$F9)</f>
        <v>hydrogen</v>
      </c>
      <c r="D6" s="161"/>
      <c r="E6" s="149"/>
      <c r="F6" s="149"/>
      <c r="AR6" s="57" t="str">
        <f>IF(AS6="","",CONCATENATE('PT Included Fields'!F6," →  "))</f>
        <v>English 
element name →  </v>
      </c>
      <c r="AS6" s="139" t="str">
        <f>IF(ISBLANK('PT Included Fields'!$F37),"",'PT Included Fields'!$F37)</f>
        <v>copper</v>
      </c>
      <c r="AT6" s="140"/>
      <c r="AX6" s="64"/>
      <c r="AY6" s="62"/>
      <c r="AZ6" s="64"/>
      <c r="BF6" s="154"/>
      <c r="BG6" s="154"/>
      <c r="BH6" s="154"/>
      <c r="BI6" s="154"/>
      <c r="BJ6" s="154"/>
      <c r="BK6" s="154"/>
      <c r="BL6" s="154"/>
      <c r="BM6" s="154"/>
      <c r="BN6" s="154"/>
      <c r="BO6" s="154"/>
      <c r="BP6" s="160" t="str">
        <f>IF(ISBLANK('PT Included Fields'!$F10),"",'PT Included Fields'!$F10)</f>
        <v>helium</v>
      </c>
      <c r="BQ6" s="161"/>
    </row>
    <row r="7" spans="1:69" ht="14.25" customHeight="1" thickBot="1">
      <c r="A7" s="133"/>
      <c r="B7" s="137"/>
      <c r="C7" s="168" t="str">
        <f>IF(ISBLANK('PT Included Fields'!$G9),"",'PT Included Fields'!$G9)</f>
        <v>1.008</v>
      </c>
      <c r="D7" s="169"/>
      <c r="AS7" s="145" t="str">
        <f>IF(ISBLANK('PT Included Fields'!$G37),"",'PT Included Fields'!$G37)</f>
        <v>63.55</v>
      </c>
      <c r="AT7" s="146"/>
      <c r="AU7" s="61" t="str">
        <f>IF(AS7="","",CONCATENATE(" ← ",'PT Included Fields'!G6))</f>
        <v> ← atomic mass (rounded)</v>
      </c>
      <c r="AX7" s="64"/>
      <c r="AY7" s="64"/>
      <c r="AZ7" s="64"/>
      <c r="BP7" s="162" t="str">
        <f>IF(ISBLANK('PT Included Fields'!$G10),"",'PT Included Fields'!$G10)</f>
        <v>4.003</v>
      </c>
      <c r="BQ7" s="151"/>
    </row>
    <row r="8" spans="1:69" s="56" customFormat="1" ht="12" customHeight="1" thickTop="1">
      <c r="A8" s="133">
        <f>'PT Included Fields'!E11</f>
        <v>2</v>
      </c>
      <c r="B8" s="137" t="str">
        <f>CONCATENATE(A8,"s")</f>
        <v>2s</v>
      </c>
      <c r="C8" s="59">
        <f>IF(ISBLANK('PT Included Fields'!$A11),"",'PT Included Fields'!$A11)</f>
        <v>3</v>
      </c>
      <c r="D8" s="60" t="str">
        <f>IF(ISBLANK('PT Included Fields'!$H11),"",'PT Included Fields'!$H11)</f>
        <v>+1</v>
      </c>
      <c r="E8" s="59">
        <f>IF(ISBLANK('PT Included Fields'!$A12),"",'PT Included Fields'!$A12)</f>
        <v>4</v>
      </c>
      <c r="F8" s="60" t="str">
        <f>IF(ISBLANK('PT Included Fields'!$H12),"",'PT Included Fields'!$H12)</f>
        <v>+2</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BE8" s="135" t="str">
        <f>CONCATENATE(A8,"p")</f>
        <v>2p</v>
      </c>
      <c r="BF8" s="67">
        <f>IF(ISBLANK('PT Included Fields'!$A13),"",'PT Included Fields'!$A13)</f>
        <v>5</v>
      </c>
      <c r="BG8" s="68" t="str">
        <f>IF(ISBLANK('PT Included Fields'!$H13),"",'PT Included Fields'!$H13)</f>
        <v>+3</v>
      </c>
      <c r="BH8" s="59">
        <f>IF(ISBLANK('PT Included Fields'!$A14),"",'PT Included Fields'!$A14)</f>
        <v>6</v>
      </c>
      <c r="BI8" s="60" t="str">
        <f>IF(ISBLANK('PT Included Fields'!$H14),"",'PT Included Fields'!$H14)</f>
        <v>−4</v>
      </c>
      <c r="BJ8" s="54">
        <f>IF(ISBLANK('PT Included Fields'!$A15),"",'PT Included Fields'!$A15)</f>
        <v>7</v>
      </c>
      <c r="BK8" s="55" t="str">
        <f>IF(ISBLANK('PT Included Fields'!$H15),"",'PT Included Fields'!$H15)</f>
        <v>−3</v>
      </c>
      <c r="BL8" s="54">
        <f>IF(ISBLANK('PT Included Fields'!$A16),"",'PT Included Fields'!$A16)</f>
        <v>8</v>
      </c>
      <c r="BM8" s="55" t="str">
        <f>IF(ISBLANK('PT Included Fields'!$H16),"",'PT Included Fields'!$H16)</f>
        <v>−2</v>
      </c>
      <c r="BN8" s="54">
        <f>IF(ISBLANK('PT Included Fields'!$A17),"",'PT Included Fields'!$A17)</f>
        <v>9</v>
      </c>
      <c r="BO8" s="55" t="str">
        <f>IF(ISBLANK('PT Included Fields'!$H17),"",'PT Included Fields'!$H17)</f>
        <v>−1</v>
      </c>
      <c r="BP8" s="54">
        <f>IF(ISBLANK('PT Included Fields'!$A18),"",'PT Included Fields'!$A18)</f>
        <v>10</v>
      </c>
      <c r="BQ8" s="55">
        <f>IF(ISBLANK('PT Included Fields'!$H18),"",'PT Included Fields'!$H18)</f>
      </c>
    </row>
    <row r="9" spans="1:69" ht="18">
      <c r="A9" s="133"/>
      <c r="B9" s="137"/>
      <c r="C9" s="141" t="str">
        <f>IF(ISBLANK('PT Included Fields'!$B11),"",'PT Included Fields'!$B11)</f>
        <v>Li</v>
      </c>
      <c r="D9" s="142"/>
      <c r="E9" s="141" t="str">
        <f>IF(ISBLANK('PT Included Fields'!$B12),"",'PT Included Fields'!$B12)</f>
        <v>Be</v>
      </c>
      <c r="F9" s="142"/>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M9" s="64"/>
      <c r="AN9" s="64"/>
      <c r="AO9" s="64"/>
      <c r="AP9" s="64"/>
      <c r="BE9" s="135"/>
      <c r="BF9" s="155" t="str">
        <f>IF(ISBLANK('PT Included Fields'!$B13),"",'PT Included Fields'!$B13)</f>
        <v>B</v>
      </c>
      <c r="BG9" s="156"/>
      <c r="BH9" s="141" t="str">
        <f>IF(ISBLANK('PT Included Fields'!$B14),"",'PT Included Fields'!$B14)</f>
        <v>C</v>
      </c>
      <c r="BI9" s="142"/>
      <c r="BJ9" s="150" t="str">
        <f>IF(ISBLANK('PT Included Fields'!$B15),"",'PT Included Fields'!$B15)</f>
        <v>N</v>
      </c>
      <c r="BK9" s="151"/>
      <c r="BL9" s="150" t="str">
        <f>IF(ISBLANK('PT Included Fields'!$B16),"",'PT Included Fields'!$B16)</f>
        <v>O</v>
      </c>
      <c r="BM9" s="151"/>
      <c r="BN9" s="150" t="str">
        <f>IF(ISBLANK('PT Included Fields'!$B17),"",'PT Included Fields'!$B17)</f>
        <v>F</v>
      </c>
      <c r="BO9" s="151"/>
      <c r="BP9" s="150" t="str">
        <f>IF(ISBLANK('PT Included Fields'!$B18),"",'PT Included Fields'!$B18)</f>
        <v>Ne</v>
      </c>
      <c r="BQ9" s="151"/>
    </row>
    <row r="10" spans="1:69" ht="9.75" customHeight="1">
      <c r="A10" s="134"/>
      <c r="B10" s="138"/>
      <c r="C10" s="139" t="str">
        <f>IF(ISBLANK('PT Included Fields'!$F11),"",'PT Included Fields'!$F11)</f>
        <v>lithium</v>
      </c>
      <c r="D10" s="140"/>
      <c r="E10" s="139" t="str">
        <f>IF(ISBLANK('PT Included Fields'!$F12),"",'PT Included Fields'!$F12)</f>
        <v>beryllium</v>
      </c>
      <c r="F10" s="140"/>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M10" s="64"/>
      <c r="AN10" s="62"/>
      <c r="BE10" s="135"/>
      <c r="BF10" s="166" t="str">
        <f>IF(ISBLANK('PT Included Fields'!$F13),"",'PT Included Fields'!$F13)</f>
        <v>boron</v>
      </c>
      <c r="BG10" s="167"/>
      <c r="BH10" s="139" t="str">
        <f>IF(ISBLANK('PT Included Fields'!$F14),"",'PT Included Fields'!$F14)</f>
        <v>carbon</v>
      </c>
      <c r="BI10" s="140"/>
      <c r="BJ10" s="160" t="str">
        <f>IF(ISBLANK('PT Included Fields'!$F15),"",'PT Included Fields'!$F15)</f>
        <v>nitrogen</v>
      </c>
      <c r="BK10" s="161"/>
      <c r="BL10" s="160" t="str">
        <f>IF(ISBLANK('PT Included Fields'!$F16),"",'PT Included Fields'!$F16)</f>
        <v>oxygen</v>
      </c>
      <c r="BM10" s="161"/>
      <c r="BN10" s="160" t="str">
        <f>IF(ISBLANK('PT Included Fields'!$F17),"",'PT Included Fields'!$F17)</f>
        <v>fluorine</v>
      </c>
      <c r="BO10" s="161"/>
      <c r="BP10" s="160" t="str">
        <f>IF(ISBLANK('PT Included Fields'!$F18),"",'PT Included Fields'!$F18)</f>
        <v>neon</v>
      </c>
      <c r="BQ10" s="161"/>
    </row>
    <row r="11" spans="1:69" ht="13.5" thickBot="1">
      <c r="A11" s="133"/>
      <c r="B11" s="137"/>
      <c r="C11" s="145" t="str">
        <f>IF(ISBLANK('PT Included Fields'!$G11),"",'PT Included Fields'!$G11)</f>
        <v>6.968</v>
      </c>
      <c r="D11" s="146"/>
      <c r="E11" s="145" t="str">
        <f>IF(ISBLANK('PT Included Fields'!$G12),"",'PT Included Fields'!$G12)</f>
        <v>9.012</v>
      </c>
      <c r="F11" s="146"/>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M11" s="64"/>
      <c r="AN11" s="64"/>
      <c r="AO11" s="69"/>
      <c r="AP11" s="70" t="s">
        <v>1600</v>
      </c>
      <c r="AS11" s="71"/>
      <c r="AT11" s="72" t="s">
        <v>1601</v>
      </c>
      <c r="AW11" s="73"/>
      <c r="AX11" s="72" t="s">
        <v>1599</v>
      </c>
      <c r="BE11" s="135"/>
      <c r="BF11" s="163" t="str">
        <f>IF(ISBLANK('PT Included Fields'!$G13),"",'PT Included Fields'!$G13)</f>
        <v>10.81</v>
      </c>
      <c r="BG11" s="164"/>
      <c r="BH11" s="145" t="str">
        <f>IF(ISBLANK('PT Included Fields'!$G14),"",'PT Included Fields'!$G14)</f>
        <v>12.01</v>
      </c>
      <c r="BI11" s="146"/>
      <c r="BJ11" s="158" t="str">
        <f>IF(ISBLANK('PT Included Fields'!$G15),"",'PT Included Fields'!$G15)</f>
        <v>14.01</v>
      </c>
      <c r="BK11" s="159"/>
      <c r="BL11" s="158" t="str">
        <f>IF(ISBLANK('PT Included Fields'!$G16),"",'PT Included Fields'!$G16)</f>
        <v>16.00</v>
      </c>
      <c r="BM11" s="159"/>
      <c r="BN11" s="158" t="str">
        <f>IF(ISBLANK('PT Included Fields'!$G17),"",'PT Included Fields'!$G17)</f>
        <v>19.00</v>
      </c>
      <c r="BO11" s="159"/>
      <c r="BP11" s="158" t="str">
        <f>IF(ISBLANK('PT Included Fields'!$G18),"",'PT Included Fields'!$G18)</f>
        <v>20.18</v>
      </c>
      <c r="BQ11" s="159"/>
    </row>
    <row r="12" spans="1:69" s="56" customFormat="1" ht="12" customHeight="1" thickTop="1">
      <c r="A12" s="133">
        <f>'PT Included Fields'!E19</f>
        <v>3</v>
      </c>
      <c r="B12" s="137" t="str">
        <f>CONCATENATE(A12,"s")</f>
        <v>3s</v>
      </c>
      <c r="C12" s="59">
        <f>IF(ISBLANK('PT Included Fields'!$A19),"",'PT Included Fields'!$A19)</f>
        <v>11</v>
      </c>
      <c r="D12" s="60" t="str">
        <f>IF(ISBLANK('PT Included Fields'!$H19),"",'PT Included Fields'!$H19)</f>
        <v>+1</v>
      </c>
      <c r="E12" s="59">
        <f>IF(ISBLANK('PT Included Fields'!$A20),"",'PT Included Fields'!$A20)</f>
        <v>12</v>
      </c>
      <c r="F12" s="60" t="str">
        <f>IF(ISBLANK('PT Included Fields'!$H20),"",'PT Included Fields'!$H20)</f>
        <v>+2</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BE12" s="135" t="str">
        <f>CONCATENATE(A12,"p")</f>
        <v>3p</v>
      </c>
      <c r="BF12" s="74">
        <f>IF(ISBLANK('PT Included Fields'!$A21),"",'PT Included Fields'!$A21)</f>
        <v>13</v>
      </c>
      <c r="BG12" s="75" t="str">
        <f>IF(ISBLANK('PT Included Fields'!$H21),"",'PT Included Fields'!$H21)</f>
        <v>+3</v>
      </c>
      <c r="BH12" s="67">
        <f>IF(ISBLANK('PT Included Fields'!$A22),"",'PT Included Fields'!$A22)</f>
        <v>14</v>
      </c>
      <c r="BI12" s="68" t="str">
        <f>IF(ISBLANK('PT Included Fields'!$H22),"",'PT Included Fields'!$H22)</f>
        <v>−4</v>
      </c>
      <c r="BJ12" s="59">
        <f>IF(ISBLANK('PT Included Fields'!$A23),"",'PT Included Fields'!$A23)</f>
        <v>15</v>
      </c>
      <c r="BK12" s="60" t="str">
        <f>IF(ISBLANK('PT Included Fields'!$H23),"",'PT Included Fields'!$H23)</f>
        <v>−3</v>
      </c>
      <c r="BL12" s="59">
        <f>IF(ISBLANK('PT Included Fields'!$A24),"",'PT Included Fields'!$A24)</f>
        <v>16</v>
      </c>
      <c r="BM12" s="60" t="str">
        <f>IF(ISBLANK('PT Included Fields'!$H24),"",'PT Included Fields'!$H24)</f>
        <v>−2</v>
      </c>
      <c r="BN12" s="54">
        <f>IF(ISBLANK('PT Included Fields'!$A25),"",'PT Included Fields'!$A25)</f>
        <v>17</v>
      </c>
      <c r="BO12" s="55" t="str">
        <f>IF(ISBLANK('PT Included Fields'!$H25),"",'PT Included Fields'!$H25)</f>
        <v>−1</v>
      </c>
      <c r="BP12" s="54">
        <f>IF(ISBLANK('PT Included Fields'!$A26),"",'PT Included Fields'!$A26)</f>
        <v>18</v>
      </c>
      <c r="BQ12" s="55">
        <f>IF(ISBLANK('PT Included Fields'!$H26),"",'PT Included Fields'!$H26)</f>
      </c>
    </row>
    <row r="13" spans="1:69" ht="18" customHeight="1">
      <c r="A13" s="133"/>
      <c r="B13" s="137"/>
      <c r="C13" s="141" t="str">
        <f>IF(ISBLANK('PT Included Fields'!$B19),"",'PT Included Fields'!$B19)</f>
        <v>Na</v>
      </c>
      <c r="D13" s="142"/>
      <c r="E13" s="141" t="str">
        <f>IF(ISBLANK('PT Included Fields'!$B20),"",'PT Included Fields'!$B20)</f>
        <v>Mg</v>
      </c>
      <c r="F13" s="142"/>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K13" s="154" t="str">
        <f>CONCATENATE('PT Included Fields'!$C29,"
",'PT Included Fields'!$D29)</f>
        <v>3
III B</v>
      </c>
      <c r="AL13" s="147"/>
      <c r="AM13" s="154" t="str">
        <f>CONCATENATE('PT Included Fields'!$C30,"
",'PT Included Fields'!$D30)</f>
        <v>4
IV B</v>
      </c>
      <c r="AN13" s="154"/>
      <c r="AO13" s="154" t="str">
        <f>CONCATENATE('PT Included Fields'!$C31,"
",'PT Included Fields'!$D31)</f>
        <v>5
V B</v>
      </c>
      <c r="AP13" s="154"/>
      <c r="AQ13" s="154" t="str">
        <f>CONCATENATE('PT Included Fields'!$C32,"
",'PT Included Fields'!$D32)</f>
        <v>6
VI B</v>
      </c>
      <c r="AR13" s="154"/>
      <c r="AS13" s="154" t="str">
        <f>CONCATENATE('PT Included Fields'!$C33,"
",'PT Included Fields'!$D33)</f>
        <v>7
VII B</v>
      </c>
      <c r="AT13" s="154"/>
      <c r="AU13" s="154" t="str">
        <f>CONCATENATE('PT Included Fields'!$C34,"
",'PT Included Fields'!$D34)</f>
        <v>8
VIII B</v>
      </c>
      <c r="AV13" s="154"/>
      <c r="AW13" s="154" t="str">
        <f>CONCATENATE('PT Included Fields'!$C35,"
",'PT Included Fields'!$D35)</f>
        <v>9
VIII B</v>
      </c>
      <c r="AX13" s="154"/>
      <c r="AY13" s="154" t="str">
        <f>CONCATENATE('PT Included Fields'!$C36,"
",'PT Included Fields'!$D36)</f>
        <v>10
VIII B</v>
      </c>
      <c r="AZ13" s="154"/>
      <c r="BA13" s="154" t="str">
        <f>CONCATENATE('PT Included Fields'!$C37,"
",'PT Included Fields'!$D37)</f>
        <v>11
I B</v>
      </c>
      <c r="BB13" s="154"/>
      <c r="BC13" s="154" t="str">
        <f>CONCATENATE('PT Included Fields'!$C38,"
",'PT Included Fields'!$D38)</f>
        <v>12
II B</v>
      </c>
      <c r="BD13" s="154"/>
      <c r="BE13" s="135"/>
      <c r="BF13" s="141" t="str">
        <f>IF(ISBLANK('PT Included Fields'!$B21),"",'PT Included Fields'!$B21)</f>
        <v>Al</v>
      </c>
      <c r="BG13" s="165"/>
      <c r="BH13" s="155" t="str">
        <f>IF(ISBLANK('PT Included Fields'!$B22),"",'PT Included Fields'!$B22)</f>
        <v>Si</v>
      </c>
      <c r="BI13" s="156"/>
      <c r="BJ13" s="141" t="str">
        <f>IF(ISBLANK('PT Included Fields'!$B23),"",'PT Included Fields'!$B23)</f>
        <v>P</v>
      </c>
      <c r="BK13" s="142"/>
      <c r="BL13" s="141" t="str">
        <f>IF(ISBLANK('PT Included Fields'!$B24),"",'PT Included Fields'!$B24)</f>
        <v>S</v>
      </c>
      <c r="BM13" s="142"/>
      <c r="BN13" s="150" t="str">
        <f>IF(ISBLANK('PT Included Fields'!$B25),"",'PT Included Fields'!$B25)</f>
        <v>Cl</v>
      </c>
      <c r="BO13" s="151"/>
      <c r="BP13" s="150" t="str">
        <f>IF(ISBLANK('PT Included Fields'!$B26),"",'PT Included Fields'!$B26)</f>
        <v>Ar</v>
      </c>
      <c r="BQ13" s="151"/>
    </row>
    <row r="14" spans="1:69" ht="9.75" customHeight="1">
      <c r="A14" s="134"/>
      <c r="B14" s="138"/>
      <c r="C14" s="139" t="str">
        <f>IF(ISBLANK('PT Included Fields'!$F19),"",'PT Included Fields'!$F19)</f>
        <v>sodium</v>
      </c>
      <c r="D14" s="140"/>
      <c r="E14" s="139" t="str">
        <f>IF(ISBLANK('PT Included Fields'!$F20),"",'PT Included Fields'!$F20)</f>
        <v>magnesium</v>
      </c>
      <c r="F14" s="140"/>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154"/>
      <c r="AL14" s="147"/>
      <c r="AM14" s="154"/>
      <c r="AN14" s="154"/>
      <c r="AO14" s="154"/>
      <c r="AP14" s="154"/>
      <c r="AQ14" s="154"/>
      <c r="AR14" s="154"/>
      <c r="AS14" s="154"/>
      <c r="AT14" s="154"/>
      <c r="AU14" s="154"/>
      <c r="AV14" s="154"/>
      <c r="AW14" s="154"/>
      <c r="AX14" s="154"/>
      <c r="AY14" s="154"/>
      <c r="AZ14" s="154"/>
      <c r="BA14" s="154"/>
      <c r="BB14" s="154"/>
      <c r="BC14" s="154"/>
      <c r="BD14" s="154"/>
      <c r="BE14" s="135"/>
      <c r="BF14" s="139" t="str">
        <f>IF(ISBLANK('PT Included Fields'!$F21),"",'PT Included Fields'!$F21)</f>
        <v>aluminum</v>
      </c>
      <c r="BG14" s="175"/>
      <c r="BH14" s="166" t="str">
        <f>IF(ISBLANK('PT Included Fields'!$F22),"",'PT Included Fields'!$F22)</f>
        <v>silicon</v>
      </c>
      <c r="BI14" s="167"/>
      <c r="BJ14" s="139" t="str">
        <f>IF(ISBLANK('PT Included Fields'!$F23),"",'PT Included Fields'!$F23)</f>
        <v>phosphorus</v>
      </c>
      <c r="BK14" s="140"/>
      <c r="BL14" s="139" t="str">
        <f>IF(ISBLANK('PT Included Fields'!$F24),"",'PT Included Fields'!$F24)</f>
        <v>sulfur</v>
      </c>
      <c r="BM14" s="140"/>
      <c r="BN14" s="160" t="str">
        <f>IF(ISBLANK('PT Included Fields'!$F25),"",'PT Included Fields'!$F25)</f>
        <v>chlorine</v>
      </c>
      <c r="BO14" s="161"/>
      <c r="BP14" s="160" t="str">
        <f>IF(ISBLANK('PT Included Fields'!$F26),"",'PT Included Fields'!$F26)</f>
        <v>argon</v>
      </c>
      <c r="BQ14" s="161"/>
    </row>
    <row r="15" spans="1:69" ht="13.5" thickBot="1">
      <c r="A15" s="133"/>
      <c r="B15" s="137"/>
      <c r="C15" s="145" t="str">
        <f>IF(ISBLANK('PT Included Fields'!$G19),"",'PT Included Fields'!$G19)</f>
        <v>22.99</v>
      </c>
      <c r="D15" s="146"/>
      <c r="E15" s="145" t="str">
        <f>IF(ISBLANK('PT Included Fields'!$G20),"",'PT Included Fields'!$G20)</f>
        <v>24.31</v>
      </c>
      <c r="F15" s="146"/>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BE15" s="135"/>
      <c r="BF15" s="145" t="str">
        <f>IF(ISBLANK('PT Included Fields'!$G21),"",'PT Included Fields'!$G21)</f>
        <v>26.98</v>
      </c>
      <c r="BG15" s="170"/>
      <c r="BH15" s="163" t="str">
        <f>IF(ISBLANK('PT Included Fields'!$G22),"",'PT Included Fields'!$G22)</f>
        <v>28.09</v>
      </c>
      <c r="BI15" s="164"/>
      <c r="BJ15" s="145" t="str">
        <f>IF(ISBLANK('PT Included Fields'!$G23),"",'PT Included Fields'!$G23)</f>
        <v>30.97</v>
      </c>
      <c r="BK15" s="146"/>
      <c r="BL15" s="145" t="str">
        <f>IF(ISBLANK('PT Included Fields'!$G24),"",'PT Included Fields'!$G24)</f>
        <v>32.07</v>
      </c>
      <c r="BM15" s="146"/>
      <c r="BN15" s="158" t="str">
        <f>IF(ISBLANK('PT Included Fields'!$G25),"",'PT Included Fields'!$G25)</f>
        <v>35.45</v>
      </c>
      <c r="BO15" s="159"/>
      <c r="BP15" s="158" t="str">
        <f>IF(ISBLANK('PT Included Fields'!$G26),"",'PT Included Fields'!$G26)</f>
        <v>39.95</v>
      </c>
      <c r="BQ15" s="159"/>
    </row>
    <row r="16" spans="1:69" s="56" customFormat="1" ht="12" customHeight="1" thickTop="1">
      <c r="A16" s="133">
        <f>'PT Included Fields'!E27</f>
        <v>4</v>
      </c>
      <c r="B16" s="137" t="str">
        <f>CONCATENATE(A16,"s")</f>
        <v>4s</v>
      </c>
      <c r="C16" s="59">
        <f>IF(ISBLANK('PT Included Fields'!$A27),"",'PT Included Fields'!$A27)</f>
        <v>19</v>
      </c>
      <c r="D16" s="60" t="str">
        <f>IF(ISBLANK('PT Included Fields'!$H27),"",'PT Included Fields'!$H27)</f>
        <v>+1</v>
      </c>
      <c r="E16" s="59">
        <f>IF(ISBLANK('PT Included Fields'!$A28),"",'PT Included Fields'!$A28)</f>
        <v>20</v>
      </c>
      <c r="F16" s="60" t="str">
        <f>IF(ISBLANK('PT Included Fields'!$H28),"",'PT Included Fields'!$H28)</f>
        <v>+2</v>
      </c>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136" t="str">
        <f>CONCATENATE($A12,"d")</f>
        <v>3d</v>
      </c>
      <c r="AK16" s="59">
        <f>IF(ISBLANK('PT Included Fields'!$A29),"",'PT Included Fields'!$A29)</f>
        <v>21</v>
      </c>
      <c r="AL16" s="60" t="str">
        <f>IF(ISBLANK('PT Included Fields'!$H29),"",'PT Included Fields'!$H29)</f>
        <v>+3</v>
      </c>
      <c r="AM16" s="59">
        <f>IF(ISBLANK('PT Included Fields'!$A30),"",'PT Included Fields'!$A30)</f>
        <v>22</v>
      </c>
      <c r="AN16" s="60" t="str">
        <f>IF(ISBLANK('PT Included Fields'!$H30),"",'PT Included Fields'!$H30)</f>
        <v>+4,3,2</v>
      </c>
      <c r="AO16" s="59">
        <f>IF(ISBLANK('PT Included Fields'!$A31),"",'PT Included Fields'!$A31)</f>
        <v>23</v>
      </c>
      <c r="AP16" s="60" t="str">
        <f>IF(ISBLANK('PT Included Fields'!$H31),"",'PT Included Fields'!$H31)</f>
        <v>+5,2,3,4</v>
      </c>
      <c r="AQ16" s="59">
        <f>IF(ISBLANK('PT Included Fields'!$A32),"",'PT Included Fields'!$A32)</f>
        <v>24</v>
      </c>
      <c r="AR16" s="60" t="str">
        <f>IF(ISBLANK('PT Included Fields'!$H32),"",'PT Included Fields'!$H32)</f>
        <v>+3,2,6</v>
      </c>
      <c r="AS16" s="59">
        <f>IF(ISBLANK('PT Included Fields'!$A33),"",'PT Included Fields'!$A33)</f>
        <v>25</v>
      </c>
      <c r="AT16" s="60" t="str">
        <f>IF(ISBLANK('PT Included Fields'!$H33),"",'PT Included Fields'!$H33)</f>
        <v>+2,3,4,6,7</v>
      </c>
      <c r="AU16" s="59">
        <f>IF(ISBLANK('PT Included Fields'!$A34),"",'PT Included Fields'!$A34)</f>
        <v>26</v>
      </c>
      <c r="AV16" s="60" t="str">
        <f>IF(ISBLANK('PT Included Fields'!$H34),"",'PT Included Fields'!$H34)</f>
        <v>+3,2</v>
      </c>
      <c r="AW16" s="59">
        <f>IF(ISBLANK('PT Included Fields'!$A35),"",'PT Included Fields'!$A35)</f>
        <v>27</v>
      </c>
      <c r="AX16" s="60" t="str">
        <f>IF(ISBLANK('PT Included Fields'!$H35),"",'PT Included Fields'!$H35)</f>
        <v>+2,3</v>
      </c>
      <c r="AY16" s="59">
        <f>IF(ISBLANK('PT Included Fields'!$A36),"",'PT Included Fields'!$A36)</f>
        <v>28</v>
      </c>
      <c r="AZ16" s="60" t="str">
        <f>IF(ISBLANK('PT Included Fields'!$H36),"",'PT Included Fields'!$H36)</f>
        <v>+2,3</v>
      </c>
      <c r="BA16" s="59">
        <f>IF(ISBLANK('PT Included Fields'!$A37),"",'PT Included Fields'!$A37)</f>
        <v>29</v>
      </c>
      <c r="BB16" s="60" t="str">
        <f>IF(ISBLANK('PT Included Fields'!$H37),"",'PT Included Fields'!$H37)</f>
        <v>+2,1</v>
      </c>
      <c r="BC16" s="59">
        <f>IF(ISBLANK('PT Included Fields'!$A38),"",'PT Included Fields'!$A38)</f>
        <v>30</v>
      </c>
      <c r="BD16" s="60" t="str">
        <f>IF(ISBLANK('PT Included Fields'!$H38),"",'PT Included Fields'!$H38)</f>
        <v>+2</v>
      </c>
      <c r="BE16" s="157" t="str">
        <f>CONCATENATE(A16,"p")</f>
        <v>4p</v>
      </c>
      <c r="BF16" s="59">
        <f>IF(ISBLANK('PT Included Fields'!$A39),"",'PT Included Fields'!$A39)</f>
        <v>31</v>
      </c>
      <c r="BG16" s="60" t="str">
        <f>IF(ISBLANK('PT Included Fields'!$H39),"",'PT Included Fields'!$H39)</f>
        <v>+3</v>
      </c>
      <c r="BH16" s="76">
        <f>IF(ISBLANK('PT Included Fields'!$A40),"",'PT Included Fields'!$A40)</f>
        <v>32</v>
      </c>
      <c r="BI16" s="77" t="str">
        <f>IF(ISBLANK('PT Included Fields'!$H40),"",'PT Included Fields'!$H40)</f>
        <v>+4,2</v>
      </c>
      <c r="BJ16" s="67">
        <f>IF(ISBLANK('PT Included Fields'!$A41),"",'PT Included Fields'!$A41)</f>
        <v>33</v>
      </c>
      <c r="BK16" s="68" t="str">
        <f>IF(ISBLANK('PT Included Fields'!$H41),"",'PT Included Fields'!$H41)</f>
        <v>−3</v>
      </c>
      <c r="BL16" s="59">
        <f>IF(ISBLANK('PT Included Fields'!$A42),"",'PT Included Fields'!$A42)</f>
        <v>34</v>
      </c>
      <c r="BM16" s="60" t="str">
        <f>IF(ISBLANK('PT Included Fields'!$H42),"",'PT Included Fields'!$H42)</f>
        <v>−2</v>
      </c>
      <c r="BN16" s="78">
        <f>IF(ISBLANK('PT Included Fields'!$A43),"",'PT Included Fields'!$A43)</f>
        <v>35</v>
      </c>
      <c r="BO16" s="79" t="str">
        <f>IF(ISBLANK('PT Included Fields'!$H43),"",'PT Included Fields'!$H43)</f>
        <v>−1</v>
      </c>
      <c r="BP16" s="54">
        <f>IF(ISBLANK('PT Included Fields'!$A44),"",'PT Included Fields'!$A44)</f>
        <v>36</v>
      </c>
      <c r="BQ16" s="55">
        <f>IF(ISBLANK('PT Included Fields'!$H44),"",'PT Included Fields'!$H44)</f>
      </c>
    </row>
    <row r="17" spans="1:69" ht="18">
      <c r="A17" s="133"/>
      <c r="B17" s="137"/>
      <c r="C17" s="141" t="str">
        <f>IF(ISBLANK('PT Included Fields'!$B27),"",'PT Included Fields'!$B27)</f>
        <v>K</v>
      </c>
      <c r="D17" s="142"/>
      <c r="E17" s="141" t="str">
        <f>IF(ISBLANK('PT Included Fields'!$B28),"",'PT Included Fields'!$B28)</f>
        <v>Ca</v>
      </c>
      <c r="F17" s="142"/>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136"/>
      <c r="AK17" s="141" t="str">
        <f>IF(ISBLANK('PT Included Fields'!$B29),"",'PT Included Fields'!$B29)</f>
        <v>Sc</v>
      </c>
      <c r="AL17" s="142"/>
      <c r="AM17" s="141" t="str">
        <f>IF(ISBLANK('PT Included Fields'!$B30),"",'PT Included Fields'!$B30)</f>
        <v>Ti</v>
      </c>
      <c r="AN17" s="142"/>
      <c r="AO17" s="141" t="str">
        <f>IF(ISBLANK('PT Included Fields'!$B31),"",'PT Included Fields'!$B31)</f>
        <v>V</v>
      </c>
      <c r="AP17" s="142"/>
      <c r="AQ17" s="141" t="str">
        <f>IF(ISBLANK('PT Included Fields'!$B32),"",'PT Included Fields'!$B32)</f>
        <v>Cr</v>
      </c>
      <c r="AR17" s="142"/>
      <c r="AS17" s="141" t="str">
        <f>IF(ISBLANK('PT Included Fields'!$B33),"",'PT Included Fields'!$B33)</f>
        <v>Mn</v>
      </c>
      <c r="AT17" s="142"/>
      <c r="AU17" s="141" t="str">
        <f>IF(ISBLANK('PT Included Fields'!$B34),"",'PT Included Fields'!$B34)</f>
        <v>Fe</v>
      </c>
      <c r="AV17" s="142"/>
      <c r="AW17" s="141" t="str">
        <f>IF(ISBLANK('PT Included Fields'!$B35),"",'PT Included Fields'!$B35)</f>
        <v>Co</v>
      </c>
      <c r="AX17" s="142"/>
      <c r="AY17" s="141" t="str">
        <f>IF(ISBLANK('PT Included Fields'!$B36),"",'PT Included Fields'!$B36)</f>
        <v>Ni</v>
      </c>
      <c r="AZ17" s="142"/>
      <c r="BA17" s="141" t="str">
        <f>IF(ISBLANK('PT Included Fields'!$B37),"",'PT Included Fields'!$B37)</f>
        <v>Cu</v>
      </c>
      <c r="BB17" s="142"/>
      <c r="BC17" s="141" t="str">
        <f>IF(ISBLANK('PT Included Fields'!$B38),"",'PT Included Fields'!$B38)</f>
        <v>Zn</v>
      </c>
      <c r="BD17" s="142"/>
      <c r="BE17" s="157"/>
      <c r="BF17" s="141" t="str">
        <f>IF(ISBLANK('PT Included Fields'!$B39),"",'PT Included Fields'!$B39)</f>
        <v>Ga</v>
      </c>
      <c r="BG17" s="142"/>
      <c r="BH17" s="176" t="str">
        <f>IF(ISBLANK('PT Included Fields'!$B40),"",'PT Included Fields'!$B40)</f>
        <v>Ge</v>
      </c>
      <c r="BI17" s="177"/>
      <c r="BJ17" s="155" t="str">
        <f>IF(ISBLANK('PT Included Fields'!$B41),"",'PT Included Fields'!$B41)</f>
        <v>As</v>
      </c>
      <c r="BK17" s="156"/>
      <c r="BL17" s="141" t="str">
        <f>IF(ISBLANK('PT Included Fields'!$B42),"",'PT Included Fields'!$B42)</f>
        <v>Se</v>
      </c>
      <c r="BM17" s="142"/>
      <c r="BN17" s="173" t="str">
        <f>IF(ISBLANK('PT Included Fields'!$B43),"",'PT Included Fields'!$B43)</f>
        <v>Br</v>
      </c>
      <c r="BO17" s="174"/>
      <c r="BP17" s="150" t="str">
        <f>IF(ISBLANK('PT Included Fields'!$B44),"",'PT Included Fields'!$B44)</f>
        <v>Kr</v>
      </c>
      <c r="BQ17" s="151"/>
    </row>
    <row r="18" spans="1:69" ht="9.75" customHeight="1">
      <c r="A18" s="134"/>
      <c r="B18" s="138"/>
      <c r="C18" s="139" t="str">
        <f>IF(ISBLANK('PT Included Fields'!$F27),"",'PT Included Fields'!$F27)</f>
        <v>potassium</v>
      </c>
      <c r="D18" s="140"/>
      <c r="E18" s="139" t="str">
        <f>IF(ISBLANK('PT Included Fields'!$F28),"",'PT Included Fields'!$F28)</f>
        <v>calcium</v>
      </c>
      <c r="F18" s="140"/>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136"/>
      <c r="AK18" s="139" t="str">
        <f>IF(ISBLANK('PT Included Fields'!$F29),"",'PT Included Fields'!$F29)</f>
        <v>scandium</v>
      </c>
      <c r="AL18" s="140"/>
      <c r="AM18" s="139" t="str">
        <f>IF(ISBLANK('PT Included Fields'!$F30),"",'PT Included Fields'!$F30)</f>
        <v>titanium</v>
      </c>
      <c r="AN18" s="140"/>
      <c r="AO18" s="139" t="str">
        <f>IF(ISBLANK('PT Included Fields'!$F31),"",'PT Included Fields'!$F31)</f>
        <v>vanadium</v>
      </c>
      <c r="AP18" s="140"/>
      <c r="AQ18" s="139" t="str">
        <f>IF(ISBLANK('PT Included Fields'!$F32),"",'PT Included Fields'!$F32)</f>
        <v>chromium</v>
      </c>
      <c r="AR18" s="140"/>
      <c r="AS18" s="139" t="str">
        <f>IF(ISBLANK('PT Included Fields'!$F33),"",'PT Included Fields'!$F33)</f>
        <v>manganese</v>
      </c>
      <c r="AT18" s="140"/>
      <c r="AU18" s="139" t="str">
        <f>IF(ISBLANK('PT Included Fields'!$F34),"",'PT Included Fields'!$F34)</f>
        <v>iron</v>
      </c>
      <c r="AV18" s="140"/>
      <c r="AW18" s="139" t="str">
        <f>IF(ISBLANK('PT Included Fields'!$F35),"",'PT Included Fields'!$F35)</f>
        <v>cobalt</v>
      </c>
      <c r="AX18" s="140"/>
      <c r="AY18" s="139" t="str">
        <f>IF(ISBLANK('PT Included Fields'!$F36),"",'PT Included Fields'!$F36)</f>
        <v>nickel</v>
      </c>
      <c r="AZ18" s="140"/>
      <c r="BA18" s="139" t="str">
        <f>IF(ISBLANK('PT Included Fields'!$F37),"",'PT Included Fields'!$F37)</f>
        <v>copper</v>
      </c>
      <c r="BB18" s="140"/>
      <c r="BC18" s="139" t="str">
        <f>IF(ISBLANK('PT Included Fields'!$F38),"",'PT Included Fields'!$F38)</f>
        <v>zinc</v>
      </c>
      <c r="BD18" s="140"/>
      <c r="BE18" s="157"/>
      <c r="BF18" s="139" t="str">
        <f>IF(ISBLANK('PT Included Fields'!$F39),"",'PT Included Fields'!$F39)</f>
        <v>gallium</v>
      </c>
      <c r="BG18" s="140"/>
      <c r="BH18" s="178" t="str">
        <f>IF(ISBLANK('PT Included Fields'!$F40),"",'PT Included Fields'!$F40)</f>
        <v>germanium</v>
      </c>
      <c r="BI18" s="179"/>
      <c r="BJ18" s="166" t="str">
        <f>IF(ISBLANK('PT Included Fields'!$F41),"",'PT Included Fields'!$F41)</f>
        <v>arsenic</v>
      </c>
      <c r="BK18" s="167"/>
      <c r="BL18" s="139" t="str">
        <f>IF(ISBLANK('PT Included Fields'!$F42),"",'PT Included Fields'!$F42)</f>
        <v>selenium</v>
      </c>
      <c r="BM18" s="140"/>
      <c r="BN18" s="171" t="str">
        <f>IF(ISBLANK('PT Included Fields'!$F43),"",'PT Included Fields'!$F43)</f>
        <v>bromine</v>
      </c>
      <c r="BO18" s="172"/>
      <c r="BP18" s="160" t="str">
        <f>IF(ISBLANK('PT Included Fields'!$F44),"",'PT Included Fields'!$F44)</f>
        <v>krypton</v>
      </c>
      <c r="BQ18" s="161"/>
    </row>
    <row r="19" spans="1:69" ht="13.5" thickBot="1">
      <c r="A19" s="133"/>
      <c r="B19" s="137"/>
      <c r="C19" s="145" t="str">
        <f>IF(ISBLANK('PT Included Fields'!$G27),"",'PT Included Fields'!$G27)</f>
        <v>39.10</v>
      </c>
      <c r="D19" s="146"/>
      <c r="E19" s="145" t="str">
        <f>IF(ISBLANK('PT Included Fields'!$G28),"",'PT Included Fields'!$G28)</f>
        <v>40.08</v>
      </c>
      <c r="F19" s="14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136"/>
      <c r="AK19" s="145" t="str">
        <f>IF(ISBLANK('PT Included Fields'!$G29),"",'PT Included Fields'!$G29)</f>
        <v>44.96</v>
      </c>
      <c r="AL19" s="146"/>
      <c r="AM19" s="145" t="str">
        <f>IF(ISBLANK('PT Included Fields'!$G30),"",'PT Included Fields'!$G30)</f>
        <v>47.87</v>
      </c>
      <c r="AN19" s="146"/>
      <c r="AO19" s="145" t="str">
        <f>IF(ISBLANK('PT Included Fields'!$G31),"",'PT Included Fields'!$G31)</f>
        <v>50.94</v>
      </c>
      <c r="AP19" s="146"/>
      <c r="AQ19" s="145" t="str">
        <f>IF(ISBLANK('PT Included Fields'!$G32),"",'PT Included Fields'!$G32)</f>
        <v>52.00</v>
      </c>
      <c r="AR19" s="146"/>
      <c r="AS19" s="145" t="str">
        <f>IF(ISBLANK('PT Included Fields'!$G33),"",'PT Included Fields'!$G33)</f>
        <v>54.94</v>
      </c>
      <c r="AT19" s="146"/>
      <c r="AU19" s="145" t="str">
        <f>IF(ISBLANK('PT Included Fields'!$G34),"",'PT Included Fields'!$G34)</f>
        <v>55.85</v>
      </c>
      <c r="AV19" s="146"/>
      <c r="AW19" s="145" t="str">
        <f>IF(ISBLANK('PT Included Fields'!$G35),"",'PT Included Fields'!$G35)</f>
        <v>58.93</v>
      </c>
      <c r="AX19" s="146"/>
      <c r="AY19" s="145" t="str">
        <f>IF(ISBLANK('PT Included Fields'!$G36),"",'PT Included Fields'!$G36)</f>
        <v>58.69</v>
      </c>
      <c r="AZ19" s="146"/>
      <c r="BA19" s="145" t="str">
        <f>IF(ISBLANK('PT Included Fields'!$G37),"",'PT Included Fields'!$G37)</f>
        <v>63.55</v>
      </c>
      <c r="BB19" s="146"/>
      <c r="BC19" s="145" t="str">
        <f>IF(ISBLANK('PT Included Fields'!$G38),"",'PT Included Fields'!$G38)</f>
        <v>65.38</v>
      </c>
      <c r="BD19" s="146"/>
      <c r="BE19" s="157"/>
      <c r="BF19" s="145" t="str">
        <f>IF(ISBLANK('PT Included Fields'!$G39),"",'PT Included Fields'!$G39)</f>
        <v>69.72</v>
      </c>
      <c r="BG19" s="146"/>
      <c r="BH19" s="180" t="str">
        <f>IF(ISBLANK('PT Included Fields'!$G40),"",'PT Included Fields'!$G40)</f>
        <v>72.63</v>
      </c>
      <c r="BI19" s="181"/>
      <c r="BJ19" s="163" t="str">
        <f>IF(ISBLANK('PT Included Fields'!$G41),"",'PT Included Fields'!$G41)</f>
        <v>74.92</v>
      </c>
      <c r="BK19" s="164"/>
      <c r="BL19" s="145" t="str">
        <f>IF(ISBLANK('PT Included Fields'!$G42),"",'PT Included Fields'!$G42)</f>
        <v>78.97</v>
      </c>
      <c r="BM19" s="146"/>
      <c r="BN19" s="182" t="str">
        <f>IF(ISBLANK('PT Included Fields'!$G43),"",'PT Included Fields'!$G43)</f>
        <v>79.90</v>
      </c>
      <c r="BO19" s="183"/>
      <c r="BP19" s="158" t="str">
        <f>IF(ISBLANK('PT Included Fields'!$G44),"",'PT Included Fields'!$G44)</f>
        <v>83.80</v>
      </c>
      <c r="BQ19" s="159"/>
    </row>
    <row r="20" spans="1:69" s="56" customFormat="1" ht="12" customHeight="1" thickTop="1">
      <c r="A20" s="133">
        <f>'PT Included Fields'!E45</f>
        <v>5</v>
      </c>
      <c r="B20" s="137" t="str">
        <f>CONCATENATE(A20,"s")</f>
        <v>5s</v>
      </c>
      <c r="C20" s="59">
        <f>IF(ISBLANK('PT Included Fields'!$A45),"",'PT Included Fields'!$A45)</f>
        <v>37</v>
      </c>
      <c r="D20" s="60" t="str">
        <f>IF(ISBLANK('PT Included Fields'!$H45),"",'PT Included Fields'!$H45)</f>
        <v>+1</v>
      </c>
      <c r="E20" s="59">
        <f>IF(ISBLANK('PT Included Fields'!$A46),"",'PT Included Fields'!$A46)</f>
        <v>38</v>
      </c>
      <c r="F20" s="60" t="str">
        <f>IF(ISBLANK('PT Included Fields'!$H46),"",'PT Included Fields'!$H46)</f>
        <v>+2</v>
      </c>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136" t="str">
        <f>CONCATENATE($A16,"d")</f>
        <v>4d</v>
      </c>
      <c r="AK20" s="59">
        <f>IF(ISBLANK('PT Included Fields'!$A47),"",'PT Included Fields'!$A47)</f>
        <v>39</v>
      </c>
      <c r="AL20" s="60" t="str">
        <f>IF(ISBLANK('PT Included Fields'!$H47),"",'PT Included Fields'!$H47)</f>
        <v>+3</v>
      </c>
      <c r="AM20" s="59">
        <f>IF(ISBLANK('PT Included Fields'!$A48),"",'PT Included Fields'!$A48)</f>
        <v>40</v>
      </c>
      <c r="AN20" s="60" t="str">
        <f>IF(ISBLANK('PT Included Fields'!$H48),"",'PT Included Fields'!$H48)</f>
        <v>+4</v>
      </c>
      <c r="AO20" s="59">
        <f>IF(ISBLANK('PT Included Fields'!$A49),"",'PT Included Fields'!$A49)</f>
        <v>41</v>
      </c>
      <c r="AP20" s="60" t="str">
        <f>IF(ISBLANK('PT Included Fields'!$H49),"",'PT Included Fields'!$H49)</f>
        <v>+5,3</v>
      </c>
      <c r="AQ20" s="59">
        <f>IF(ISBLANK('PT Included Fields'!$A50),"",'PT Included Fields'!$A50)</f>
        <v>42</v>
      </c>
      <c r="AR20" s="60" t="str">
        <f>IF(ISBLANK('PT Included Fields'!$H50),"",'PT Included Fields'!$H50)</f>
        <v>+6,3,5</v>
      </c>
      <c r="AS20" s="59">
        <f>IF(ISBLANK('PT Included Fields'!$A51),"",'PT Included Fields'!$A51)</f>
        <v>43</v>
      </c>
      <c r="AT20" s="60" t="str">
        <f>IF(ISBLANK('PT Included Fields'!$H51),"",'PT Included Fields'!$H51)</f>
        <v>+7,4,6</v>
      </c>
      <c r="AU20" s="59">
        <f>IF(ISBLANK('PT Included Fields'!$A52),"",'PT Included Fields'!$A52)</f>
        <v>44</v>
      </c>
      <c r="AV20" s="60" t="str">
        <f>IF(ISBLANK('PT Included Fields'!$H52),"",'PT Included Fields'!$H52)</f>
        <v>+4,3,6,8</v>
      </c>
      <c r="AW20" s="59">
        <f>IF(ISBLANK('PT Included Fields'!$A53),"",'PT Included Fields'!$A53)</f>
        <v>45</v>
      </c>
      <c r="AX20" s="60" t="str">
        <f>IF(ISBLANK('PT Included Fields'!$H53),"",'PT Included Fields'!$H53)</f>
        <v>+3,4,6</v>
      </c>
      <c r="AY20" s="59">
        <f>IF(ISBLANK('PT Included Fields'!$A54),"",'PT Included Fields'!$A54)</f>
        <v>46</v>
      </c>
      <c r="AZ20" s="60" t="str">
        <f>IF(ISBLANK('PT Included Fields'!$H54),"",'PT Included Fields'!$H54)</f>
        <v>+2,4</v>
      </c>
      <c r="BA20" s="59">
        <f>IF(ISBLANK('PT Included Fields'!$A55),"",'PT Included Fields'!$A55)</f>
        <v>47</v>
      </c>
      <c r="BB20" s="60" t="str">
        <f>IF(ISBLANK('PT Included Fields'!$H55),"",'PT Included Fields'!$H55)</f>
        <v>+1</v>
      </c>
      <c r="BC20" s="59">
        <f>IF(ISBLANK('PT Included Fields'!$A56),"",'PT Included Fields'!$A56)</f>
        <v>48</v>
      </c>
      <c r="BD20" s="60" t="str">
        <f>IF(ISBLANK('PT Included Fields'!$H56),"",'PT Included Fields'!$H56)</f>
        <v>+2</v>
      </c>
      <c r="BE20" s="157" t="str">
        <f>CONCATENATE(A20,"p")</f>
        <v>5p</v>
      </c>
      <c r="BF20" s="59">
        <f>IF(ISBLANK('PT Included Fields'!$A57),"",'PT Included Fields'!$A57)</f>
        <v>49</v>
      </c>
      <c r="BG20" s="60" t="str">
        <f>IF(ISBLANK('PT Included Fields'!$H57),"",'PT Included Fields'!$H57)</f>
        <v>+3</v>
      </c>
      <c r="BH20" s="59">
        <f>IF(ISBLANK('PT Included Fields'!$A58),"",'PT Included Fields'!$A58)</f>
        <v>50</v>
      </c>
      <c r="BI20" s="60" t="str">
        <f>IF(ISBLANK('PT Included Fields'!$H58),"",'PT Included Fields'!$H58)</f>
        <v>+4,2</v>
      </c>
      <c r="BJ20" s="76">
        <f>IF(ISBLANK('PT Included Fields'!$A59),"",'PT Included Fields'!$A59)</f>
        <v>51</v>
      </c>
      <c r="BK20" s="77" t="str">
        <f>IF(ISBLANK('PT Included Fields'!$H59),"",'PT Included Fields'!$H59)</f>
        <v>+3,5</v>
      </c>
      <c r="BL20" s="67">
        <f>IF(ISBLANK('PT Included Fields'!$A60),"",'PT Included Fields'!$A60)</f>
        <v>52</v>
      </c>
      <c r="BM20" s="68" t="str">
        <f>IF(ISBLANK('PT Included Fields'!$H60),"",'PT Included Fields'!$H60)</f>
        <v>−2</v>
      </c>
      <c r="BN20" s="59">
        <f>IF(ISBLANK('PT Included Fields'!$A61),"",'PT Included Fields'!$A61)</f>
        <v>53</v>
      </c>
      <c r="BO20" s="60" t="str">
        <f>IF(ISBLANK('PT Included Fields'!$H61),"",'PT Included Fields'!$H61)</f>
        <v>−1</v>
      </c>
      <c r="BP20" s="54">
        <f>IF(ISBLANK('PT Included Fields'!$A62),"",'PT Included Fields'!$A62)</f>
        <v>54</v>
      </c>
      <c r="BQ20" s="55">
        <f>IF(ISBLANK('PT Included Fields'!$H62),"",'PT Included Fields'!$H62)</f>
      </c>
    </row>
    <row r="21" spans="1:69" ht="18">
      <c r="A21" s="133"/>
      <c r="B21" s="137"/>
      <c r="C21" s="141" t="str">
        <f>IF(ISBLANK('PT Included Fields'!$B45),"",'PT Included Fields'!$B45)</f>
        <v>Rb</v>
      </c>
      <c r="D21" s="142"/>
      <c r="E21" s="141" t="str">
        <f>IF(ISBLANK('PT Included Fields'!$B46),"",'PT Included Fields'!$B46)</f>
        <v>Sr</v>
      </c>
      <c r="F21" s="142"/>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136"/>
      <c r="AK21" s="141" t="str">
        <f>IF(ISBLANK('PT Included Fields'!$B47),"",'PT Included Fields'!$B47)</f>
        <v>Y</v>
      </c>
      <c r="AL21" s="142"/>
      <c r="AM21" s="141" t="str">
        <f>IF(ISBLANK('PT Included Fields'!$B48),"",'PT Included Fields'!$B48)</f>
        <v>Zr</v>
      </c>
      <c r="AN21" s="142"/>
      <c r="AO21" s="141" t="str">
        <f>IF(ISBLANK('PT Included Fields'!$B49),"",'PT Included Fields'!$B49)</f>
        <v>Nb</v>
      </c>
      <c r="AP21" s="142"/>
      <c r="AQ21" s="141" t="str">
        <f>IF(ISBLANK('PT Included Fields'!$B50),"",'PT Included Fields'!$B50)</f>
        <v>Mo</v>
      </c>
      <c r="AR21" s="142"/>
      <c r="AS21" s="184" t="str">
        <f>IF(ISBLANK('PT Included Fields'!$B51),"",'PT Included Fields'!$B51)</f>
        <v>Tc</v>
      </c>
      <c r="AT21" s="185"/>
      <c r="AU21" s="141" t="str">
        <f>IF(ISBLANK('PT Included Fields'!$B52),"",'PT Included Fields'!$B52)</f>
        <v>Ru</v>
      </c>
      <c r="AV21" s="142"/>
      <c r="AW21" s="141" t="str">
        <f>IF(ISBLANK('PT Included Fields'!$B53),"",'PT Included Fields'!$B53)</f>
        <v>Rh</v>
      </c>
      <c r="AX21" s="142"/>
      <c r="AY21" s="141" t="str">
        <f>IF(ISBLANK('PT Included Fields'!$B54),"",'PT Included Fields'!$B54)</f>
        <v>Pd</v>
      </c>
      <c r="AZ21" s="142"/>
      <c r="BA21" s="141" t="str">
        <f>IF(ISBLANK('PT Included Fields'!$B55),"",'PT Included Fields'!$B55)</f>
        <v>Ag</v>
      </c>
      <c r="BB21" s="142"/>
      <c r="BC21" s="141" t="str">
        <f>IF(ISBLANK('PT Included Fields'!$B56),"",'PT Included Fields'!$B56)</f>
        <v>Cd</v>
      </c>
      <c r="BD21" s="142"/>
      <c r="BE21" s="157"/>
      <c r="BF21" s="141" t="str">
        <f>IF(ISBLANK('PT Included Fields'!$B57),"",'PT Included Fields'!$B57)</f>
        <v>In</v>
      </c>
      <c r="BG21" s="142"/>
      <c r="BH21" s="141" t="str">
        <f>IF(ISBLANK('PT Included Fields'!$B58),"",'PT Included Fields'!$B58)</f>
        <v>Sn</v>
      </c>
      <c r="BI21" s="142"/>
      <c r="BJ21" s="176" t="str">
        <f>IF(ISBLANK('PT Included Fields'!$B59),"",'PT Included Fields'!$B59)</f>
        <v>Sb</v>
      </c>
      <c r="BK21" s="177"/>
      <c r="BL21" s="155" t="str">
        <f>IF(ISBLANK('PT Included Fields'!$B60),"",'PT Included Fields'!$B60)</f>
        <v>Te</v>
      </c>
      <c r="BM21" s="156"/>
      <c r="BN21" s="141" t="str">
        <f>IF(ISBLANK('PT Included Fields'!$B61),"",'PT Included Fields'!$B61)</f>
        <v>I</v>
      </c>
      <c r="BO21" s="142"/>
      <c r="BP21" s="150" t="str">
        <f>IF(ISBLANK('PT Included Fields'!$B62),"",'PT Included Fields'!$B62)</f>
        <v>Xe</v>
      </c>
      <c r="BQ21" s="151"/>
    </row>
    <row r="22" spans="1:69" ht="9.75" customHeight="1">
      <c r="A22" s="134"/>
      <c r="B22" s="138"/>
      <c r="C22" s="139" t="str">
        <f>IF(ISBLANK('PT Included Fields'!$F45),"",'PT Included Fields'!$F45)</f>
        <v>rubidium</v>
      </c>
      <c r="D22" s="140"/>
      <c r="E22" s="139" t="str">
        <f>IF(ISBLANK('PT Included Fields'!$F46),"",'PT Included Fields'!$F46)</f>
        <v>strontium</v>
      </c>
      <c r="F22" s="140"/>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136"/>
      <c r="AK22" s="139" t="str">
        <f>IF(ISBLANK('PT Included Fields'!$F47),"",'PT Included Fields'!$F47)</f>
        <v>yttrium</v>
      </c>
      <c r="AL22" s="140"/>
      <c r="AM22" s="139" t="str">
        <f>IF(ISBLANK('PT Included Fields'!$F48),"",'PT Included Fields'!$F48)</f>
        <v>zirconium</v>
      </c>
      <c r="AN22" s="140"/>
      <c r="AO22" s="139" t="str">
        <f>IF(ISBLANK('PT Included Fields'!$F49),"",'PT Included Fields'!$F49)</f>
        <v>niobium</v>
      </c>
      <c r="AP22" s="140"/>
      <c r="AQ22" s="139" t="str">
        <f>IF(ISBLANK('PT Included Fields'!$F50),"",'PT Included Fields'!$F50)</f>
        <v>molybdenum</v>
      </c>
      <c r="AR22" s="140"/>
      <c r="AS22" s="139" t="str">
        <f>IF(ISBLANK('PT Included Fields'!$F51),"",'PT Included Fields'!$F51)</f>
        <v>technetium</v>
      </c>
      <c r="AT22" s="140"/>
      <c r="AU22" s="139" t="str">
        <f>IF(ISBLANK('PT Included Fields'!$F52),"",'PT Included Fields'!$F52)</f>
        <v>ruthenium</v>
      </c>
      <c r="AV22" s="140"/>
      <c r="AW22" s="139" t="str">
        <f>IF(ISBLANK('PT Included Fields'!$F53),"",'PT Included Fields'!$F53)</f>
        <v>rhodium</v>
      </c>
      <c r="AX22" s="140"/>
      <c r="AY22" s="139" t="str">
        <f>IF(ISBLANK('PT Included Fields'!$F54),"",'PT Included Fields'!$F54)</f>
        <v>palladium</v>
      </c>
      <c r="AZ22" s="140"/>
      <c r="BA22" s="139" t="str">
        <f>IF(ISBLANK('PT Included Fields'!$F55),"",'PT Included Fields'!$F55)</f>
        <v>silver</v>
      </c>
      <c r="BB22" s="140"/>
      <c r="BC22" s="139" t="str">
        <f>IF(ISBLANK('PT Included Fields'!$F56),"",'PT Included Fields'!$F56)</f>
        <v>cadmium</v>
      </c>
      <c r="BD22" s="140"/>
      <c r="BE22" s="157"/>
      <c r="BF22" s="139" t="str">
        <f>IF(ISBLANK('PT Included Fields'!$F57),"",'PT Included Fields'!$F57)</f>
        <v>indium</v>
      </c>
      <c r="BG22" s="140"/>
      <c r="BH22" s="139" t="str">
        <f>IF(ISBLANK('PT Included Fields'!$F58),"",'PT Included Fields'!$F58)</f>
        <v>tin</v>
      </c>
      <c r="BI22" s="140"/>
      <c r="BJ22" s="178" t="str">
        <f>IF(ISBLANK('PT Included Fields'!$F59),"",'PT Included Fields'!$F59)</f>
        <v>antimony</v>
      </c>
      <c r="BK22" s="179"/>
      <c r="BL22" s="166" t="str">
        <f>IF(ISBLANK('PT Included Fields'!$F60),"",'PT Included Fields'!$F60)</f>
        <v>tellurium</v>
      </c>
      <c r="BM22" s="167"/>
      <c r="BN22" s="139" t="str">
        <f>IF(ISBLANK('PT Included Fields'!$F61),"",'PT Included Fields'!$F61)</f>
        <v>iodine</v>
      </c>
      <c r="BO22" s="140"/>
      <c r="BP22" s="160" t="str">
        <f>IF(ISBLANK('PT Included Fields'!$F62),"",'PT Included Fields'!$F62)</f>
        <v>xenon</v>
      </c>
      <c r="BQ22" s="161"/>
    </row>
    <row r="23" spans="1:69" ht="13.5" thickBot="1">
      <c r="A23" s="133"/>
      <c r="B23" s="137"/>
      <c r="C23" s="145" t="str">
        <f>IF(ISBLANK('PT Included Fields'!$G45),"",'PT Included Fields'!$G45)</f>
        <v>85.47</v>
      </c>
      <c r="D23" s="146"/>
      <c r="E23" s="145" t="str">
        <f>IF(ISBLANK('PT Included Fields'!$G46),"",'PT Included Fields'!$G46)</f>
        <v>87.62</v>
      </c>
      <c r="F23" s="14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136"/>
      <c r="AK23" s="145" t="str">
        <f>IF(ISBLANK('PT Included Fields'!$G47),"",'PT Included Fields'!$G47)</f>
        <v>88.91</v>
      </c>
      <c r="AL23" s="146"/>
      <c r="AM23" s="145" t="str">
        <f>IF(ISBLANK('PT Included Fields'!$G48),"",'PT Included Fields'!$G48)</f>
        <v>91.22</v>
      </c>
      <c r="AN23" s="146"/>
      <c r="AO23" s="145" t="str">
        <f>IF(ISBLANK('PT Included Fields'!$G49),"",'PT Included Fields'!$G49)</f>
        <v>92.91</v>
      </c>
      <c r="AP23" s="146"/>
      <c r="AQ23" s="145" t="str">
        <f>IF(ISBLANK('PT Included Fields'!$G50),"",'PT Included Fields'!$G50)</f>
        <v>95.95</v>
      </c>
      <c r="AR23" s="146"/>
      <c r="AS23" s="145" t="str">
        <f>IF(ISBLANK('PT Included Fields'!$G51),"",'PT Included Fields'!$G51)</f>
        <v>98</v>
      </c>
      <c r="AT23" s="146"/>
      <c r="AU23" s="145" t="str">
        <f>IF(ISBLANK('PT Included Fields'!$G52),"",'PT Included Fields'!$G52)</f>
        <v>101.1</v>
      </c>
      <c r="AV23" s="146"/>
      <c r="AW23" s="145" t="str">
        <f>IF(ISBLANK('PT Included Fields'!$G53),"",'PT Included Fields'!$G53)</f>
        <v>102.9</v>
      </c>
      <c r="AX23" s="146"/>
      <c r="AY23" s="145" t="str">
        <f>IF(ISBLANK('PT Included Fields'!$G54),"",'PT Included Fields'!$G54)</f>
        <v>106.4</v>
      </c>
      <c r="AZ23" s="146"/>
      <c r="BA23" s="145" t="str">
        <f>IF(ISBLANK('PT Included Fields'!$G55),"",'PT Included Fields'!$G55)</f>
        <v>107.9</v>
      </c>
      <c r="BB23" s="146"/>
      <c r="BC23" s="145" t="str">
        <f>IF(ISBLANK('PT Included Fields'!$G56),"",'PT Included Fields'!$G56)</f>
        <v>112.4</v>
      </c>
      <c r="BD23" s="146"/>
      <c r="BE23" s="157"/>
      <c r="BF23" s="145" t="str">
        <f>IF(ISBLANK('PT Included Fields'!$G57),"",'PT Included Fields'!$G57)</f>
        <v>114.8</v>
      </c>
      <c r="BG23" s="146"/>
      <c r="BH23" s="145" t="str">
        <f>IF(ISBLANK('PT Included Fields'!$G58),"",'PT Included Fields'!$G58)</f>
        <v>118.7</v>
      </c>
      <c r="BI23" s="146"/>
      <c r="BJ23" s="180" t="str">
        <f>IF(ISBLANK('PT Included Fields'!$G59),"",'PT Included Fields'!$G59)</f>
        <v>121.8</v>
      </c>
      <c r="BK23" s="181"/>
      <c r="BL23" s="163" t="str">
        <f>IF(ISBLANK('PT Included Fields'!$G60),"",'PT Included Fields'!$G60)</f>
        <v>127.6</v>
      </c>
      <c r="BM23" s="164"/>
      <c r="BN23" s="145" t="str">
        <f>IF(ISBLANK('PT Included Fields'!$G61),"",'PT Included Fields'!$G61)</f>
        <v>126.9</v>
      </c>
      <c r="BO23" s="146"/>
      <c r="BP23" s="158" t="str">
        <f>IF(ISBLANK('PT Included Fields'!$G62),"",'PT Included Fields'!$G62)</f>
        <v>131.3</v>
      </c>
      <c r="BQ23" s="159"/>
    </row>
    <row r="24" spans="1:69" s="56" customFormat="1" ht="12" customHeight="1" thickTop="1">
      <c r="A24" s="133">
        <f>'PT Included Fields'!E63</f>
        <v>6</v>
      </c>
      <c r="B24" s="137" t="str">
        <f>CONCATENATE(A24,"s")</f>
        <v>6s</v>
      </c>
      <c r="C24" s="59">
        <f>IF(ISBLANK('PT Included Fields'!$A63),"",'PT Included Fields'!$A63)</f>
        <v>55</v>
      </c>
      <c r="D24" s="60" t="str">
        <f>IF(ISBLANK('PT Included Fields'!$H63),"",'PT Included Fields'!$H63)</f>
        <v>+1</v>
      </c>
      <c r="E24" s="59">
        <f>IF(ISBLANK('PT Included Fields'!$A64),"",'PT Included Fields'!$A64)</f>
        <v>56</v>
      </c>
      <c r="F24" s="60" t="str">
        <f>IF(ISBLANK('PT Included Fields'!$H64),"",'PT Included Fields'!$H64)</f>
        <v>+2</v>
      </c>
      <c r="G24" s="136" t="str">
        <f>CONCATENATE($A16,"f")</f>
        <v>4f</v>
      </c>
      <c r="H24" s="59">
        <f>IF(ISBLANK('PT Included Fields'!$A65),"",'PT Included Fields'!$A65)</f>
        <v>57</v>
      </c>
      <c r="I24" s="60" t="str">
        <f>IF(ISBLANK('PT Included Fields'!$H65),"",'PT Included Fields'!$H65)</f>
        <v>+3</v>
      </c>
      <c r="J24" s="59">
        <f>IF(ISBLANK('PT Included Fields'!$A66),"",'PT Included Fields'!$A66)</f>
        <v>58</v>
      </c>
      <c r="K24" s="60" t="str">
        <f>IF(ISBLANK('PT Included Fields'!$H66),"",'PT Included Fields'!$H66)</f>
        <v>+3,4</v>
      </c>
      <c r="L24" s="59">
        <f>IF(ISBLANK('PT Included Fields'!$A67),"",'PT Included Fields'!$A67)</f>
        <v>59</v>
      </c>
      <c r="M24" s="60" t="str">
        <f>IF(ISBLANK('PT Included Fields'!$H67),"",'PT Included Fields'!$H67)</f>
        <v>+3,4</v>
      </c>
      <c r="N24" s="59">
        <f>IF(ISBLANK('PT Included Fields'!$A68),"",'PT Included Fields'!$A68)</f>
        <v>60</v>
      </c>
      <c r="O24" s="60" t="str">
        <f>IF(ISBLANK('PT Included Fields'!$H68),"",'PT Included Fields'!$H68)</f>
        <v>+3</v>
      </c>
      <c r="P24" s="59">
        <f>IF(ISBLANK('PT Included Fields'!$A69),"",'PT Included Fields'!$A69)</f>
        <v>61</v>
      </c>
      <c r="Q24" s="60" t="str">
        <f>IF(ISBLANK('PT Included Fields'!$H69),"",'PT Included Fields'!$H69)</f>
        <v>+3</v>
      </c>
      <c r="R24" s="59">
        <f>IF(ISBLANK('PT Included Fields'!$A70),"",'PT Included Fields'!$A70)</f>
        <v>62</v>
      </c>
      <c r="S24" s="60" t="str">
        <f>IF(ISBLANK('PT Included Fields'!$H70),"",'PT Included Fields'!$H70)</f>
        <v>+3,2</v>
      </c>
      <c r="T24" s="59">
        <f>IF(ISBLANK('PT Included Fields'!$A71),"",'PT Included Fields'!$A71)</f>
        <v>63</v>
      </c>
      <c r="U24" s="60" t="str">
        <f>IF(ISBLANK('PT Included Fields'!$H71),"",'PT Included Fields'!$H71)</f>
        <v>+3,2</v>
      </c>
      <c r="V24" s="59">
        <f>IF(ISBLANK('PT Included Fields'!$A72),"",'PT Included Fields'!$A72)</f>
        <v>64</v>
      </c>
      <c r="W24" s="60" t="str">
        <f>IF(ISBLANK('PT Included Fields'!$H72),"",'PT Included Fields'!$H72)</f>
        <v>+3</v>
      </c>
      <c r="X24" s="59">
        <f>IF(ISBLANK('PT Included Fields'!$A73),"",'PT Included Fields'!$A73)</f>
        <v>65</v>
      </c>
      <c r="Y24" s="60" t="str">
        <f>IF(ISBLANK('PT Included Fields'!$H73),"",'PT Included Fields'!$H73)</f>
        <v>+3,4</v>
      </c>
      <c r="Z24" s="59">
        <f>IF(ISBLANK('PT Included Fields'!$A74),"",'PT Included Fields'!$A74)</f>
        <v>66</v>
      </c>
      <c r="AA24" s="60" t="str">
        <f>IF(ISBLANK('PT Included Fields'!$H74),"",'PT Included Fields'!$H74)</f>
        <v>+3</v>
      </c>
      <c r="AB24" s="59">
        <f>IF(ISBLANK('PT Included Fields'!$A75),"",'PT Included Fields'!$A75)</f>
        <v>67</v>
      </c>
      <c r="AC24" s="60" t="str">
        <f>IF(ISBLANK('PT Included Fields'!$H75),"",'PT Included Fields'!$H75)</f>
        <v>+3</v>
      </c>
      <c r="AD24" s="59">
        <f>IF(ISBLANK('PT Included Fields'!$A76),"",'PT Included Fields'!$A76)</f>
        <v>68</v>
      </c>
      <c r="AE24" s="60" t="str">
        <f>IF(ISBLANK('PT Included Fields'!$H76),"",'PT Included Fields'!$H76)</f>
        <v>+3</v>
      </c>
      <c r="AF24" s="59">
        <f>IF(ISBLANK('PT Included Fields'!$A77),"",'PT Included Fields'!$A77)</f>
        <v>69</v>
      </c>
      <c r="AG24" s="60" t="str">
        <f>IF(ISBLANK('PT Included Fields'!$H77),"",'PT Included Fields'!$H77)</f>
        <v>+3,2</v>
      </c>
      <c r="AH24" s="59">
        <f>IF(ISBLANK('PT Included Fields'!$A78),"",'PT Included Fields'!$A78)</f>
        <v>70</v>
      </c>
      <c r="AI24" s="60" t="str">
        <f>IF(ISBLANK('PT Included Fields'!$H78),"",'PT Included Fields'!$H78)</f>
        <v>+3,2</v>
      </c>
      <c r="AJ24" s="136" t="str">
        <f>CONCATENATE("† ",$A20,"d")</f>
        <v>† 5d</v>
      </c>
      <c r="AK24" s="59">
        <f>IF(ISBLANK('PT Included Fields'!$A79),"",'PT Included Fields'!$A79)</f>
        <v>71</v>
      </c>
      <c r="AL24" s="60" t="str">
        <f>IF(ISBLANK('PT Included Fields'!$H79),"",'PT Included Fields'!$H79)</f>
        <v>+3</v>
      </c>
      <c r="AM24" s="59">
        <f>IF(ISBLANK('PT Included Fields'!$A80),"",'PT Included Fields'!$A80)</f>
        <v>72</v>
      </c>
      <c r="AN24" s="60" t="str">
        <f>IF(ISBLANK('PT Included Fields'!$H80),"",'PT Included Fields'!$H80)</f>
        <v>+4</v>
      </c>
      <c r="AO24" s="59">
        <f>IF(ISBLANK('PT Included Fields'!$A81),"",'PT Included Fields'!$A81)</f>
        <v>73</v>
      </c>
      <c r="AP24" s="60" t="str">
        <f>IF(ISBLANK('PT Included Fields'!$H81),"",'PT Included Fields'!$H81)</f>
        <v>+5</v>
      </c>
      <c r="AQ24" s="59">
        <f>IF(ISBLANK('PT Included Fields'!$A82),"",'PT Included Fields'!$A82)</f>
        <v>74</v>
      </c>
      <c r="AR24" s="60" t="str">
        <f>IF(ISBLANK('PT Included Fields'!$H82),"",'PT Included Fields'!$H82)</f>
        <v>+6,4</v>
      </c>
      <c r="AS24" s="59">
        <f>IF(ISBLANK('PT Included Fields'!$A83),"",'PT Included Fields'!$A83)</f>
        <v>75</v>
      </c>
      <c r="AT24" s="60" t="str">
        <f>IF(ISBLANK('PT Included Fields'!$H83),"",'PT Included Fields'!$H83)</f>
        <v>+7,4,6</v>
      </c>
      <c r="AU24" s="59">
        <f>IF(ISBLANK('PT Included Fields'!$A84),"",'PT Included Fields'!$A84)</f>
        <v>76</v>
      </c>
      <c r="AV24" s="60" t="str">
        <f>IF(ISBLANK('PT Included Fields'!$H84),"",'PT Included Fields'!$H84)</f>
        <v>+4,6,8</v>
      </c>
      <c r="AW24" s="59">
        <f>IF(ISBLANK('PT Included Fields'!$A85),"",'PT Included Fields'!$A85)</f>
        <v>77</v>
      </c>
      <c r="AX24" s="60" t="str">
        <f>IF(ISBLANK('PT Included Fields'!$H85),"",'PT Included Fields'!$H85)</f>
        <v>+4,3,6</v>
      </c>
      <c r="AY24" s="59">
        <f>IF(ISBLANK('PT Included Fields'!$A86),"",'PT Included Fields'!$A86)</f>
        <v>78</v>
      </c>
      <c r="AZ24" s="60" t="str">
        <f>IF(ISBLANK('PT Included Fields'!$H86),"",'PT Included Fields'!$H86)</f>
        <v>+4,2</v>
      </c>
      <c r="BA24" s="59">
        <f>IF(ISBLANK('PT Included Fields'!$A87),"",'PT Included Fields'!$A87)</f>
        <v>79</v>
      </c>
      <c r="BB24" s="60" t="str">
        <f>IF(ISBLANK('PT Included Fields'!$H87),"",'PT Included Fields'!$H87)</f>
        <v>+3,1</v>
      </c>
      <c r="BC24" s="78">
        <f>IF(ISBLANK('PT Included Fields'!$A88),"",'PT Included Fields'!$A88)</f>
        <v>80</v>
      </c>
      <c r="BD24" s="79" t="str">
        <f>IF(ISBLANK('PT Included Fields'!$H88),"",'PT Included Fields'!$H88)</f>
        <v>+2,1</v>
      </c>
      <c r="BE24" s="157" t="str">
        <f>CONCATENATE(A24,"p")</f>
        <v>6p</v>
      </c>
      <c r="BF24" s="59">
        <f>IF(ISBLANK('PT Included Fields'!$A89),"",'PT Included Fields'!$A89)</f>
        <v>81</v>
      </c>
      <c r="BG24" s="60" t="str">
        <f>IF(ISBLANK('PT Included Fields'!$H89),"",'PT Included Fields'!$H89)</f>
        <v>+1,3</v>
      </c>
      <c r="BH24" s="59">
        <f>IF(ISBLANK('PT Included Fields'!$A90),"",'PT Included Fields'!$A90)</f>
        <v>82</v>
      </c>
      <c r="BI24" s="60" t="str">
        <f>IF(ISBLANK('PT Included Fields'!$H90),"",'PT Included Fields'!$H90)</f>
        <v>+2,4</v>
      </c>
      <c r="BJ24" s="59">
        <f>IF(ISBLANK('PT Included Fields'!$A91),"",'PT Included Fields'!$A91)</f>
        <v>83</v>
      </c>
      <c r="BK24" s="60" t="str">
        <f>IF(ISBLANK('PT Included Fields'!$H91),"",'PT Included Fields'!$H91)</f>
        <v>+3,5</v>
      </c>
      <c r="BL24" s="74">
        <f>IF(ISBLANK('PT Included Fields'!$A92),"",'PT Included Fields'!$A92)</f>
        <v>84</v>
      </c>
      <c r="BM24" s="75" t="str">
        <f>IF(ISBLANK('PT Included Fields'!$H92),"",'PT Included Fields'!$H92)</f>
        <v>+4,2</v>
      </c>
      <c r="BN24" s="67">
        <f>IF(ISBLANK('PT Included Fields'!$A93),"",'PT Included Fields'!$A93)</f>
        <v>85</v>
      </c>
      <c r="BO24" s="68">
        <f>IF(ISBLANK('PT Included Fields'!$H93),"",'PT Included Fields'!$H93)</f>
      </c>
      <c r="BP24" s="54">
        <f>IF(ISBLANK('PT Included Fields'!$A94),"",'PT Included Fields'!$A94)</f>
        <v>86</v>
      </c>
      <c r="BQ24" s="55">
        <f>IF(ISBLANK('PT Included Fields'!$H94),"",'PT Included Fields'!$H94)</f>
      </c>
    </row>
    <row r="25" spans="1:69" ht="18">
      <c r="A25" s="133"/>
      <c r="B25" s="137"/>
      <c r="C25" s="141" t="str">
        <f>IF(ISBLANK('PT Included Fields'!$B63),"",'PT Included Fields'!$B63)</f>
        <v>Cs</v>
      </c>
      <c r="D25" s="142"/>
      <c r="E25" s="141" t="str">
        <f>IF(ISBLANK('PT Included Fields'!$B64),"",'PT Included Fields'!$B64)</f>
        <v>Ba</v>
      </c>
      <c r="F25" s="142"/>
      <c r="G25" s="136"/>
      <c r="H25" s="141" t="str">
        <f>IF(ISBLANK('PT Included Fields'!$B65),"",'PT Included Fields'!$B65)</f>
        <v>La</v>
      </c>
      <c r="I25" s="142"/>
      <c r="J25" s="141" t="str">
        <f>IF(ISBLANK('PT Included Fields'!$B66),"",'PT Included Fields'!$B66)</f>
        <v>Ce</v>
      </c>
      <c r="K25" s="142"/>
      <c r="L25" s="141" t="str">
        <f>IF(ISBLANK('PT Included Fields'!$B67),"",'PT Included Fields'!$B67)</f>
        <v>Pr</v>
      </c>
      <c r="M25" s="142"/>
      <c r="N25" s="141" t="str">
        <f>IF(ISBLANK('PT Included Fields'!$B68),"",'PT Included Fields'!$B68)</f>
        <v>Nd</v>
      </c>
      <c r="O25" s="142"/>
      <c r="P25" s="184" t="str">
        <f>IF(ISBLANK('PT Included Fields'!$B69),"",'PT Included Fields'!$B69)</f>
        <v>Pm</v>
      </c>
      <c r="Q25" s="185"/>
      <c r="R25" s="141" t="str">
        <f>IF(ISBLANK('PT Included Fields'!$B70),"",'PT Included Fields'!$B70)</f>
        <v>Sm</v>
      </c>
      <c r="S25" s="142"/>
      <c r="T25" s="141" t="str">
        <f>IF(ISBLANK('PT Included Fields'!$B71),"",'PT Included Fields'!$B71)</f>
        <v>Eu</v>
      </c>
      <c r="U25" s="142"/>
      <c r="V25" s="141" t="str">
        <f>IF(ISBLANK('PT Included Fields'!$B72),"",'PT Included Fields'!$B72)</f>
        <v>Gd</v>
      </c>
      <c r="W25" s="142"/>
      <c r="X25" s="141" t="str">
        <f>IF(ISBLANK('PT Included Fields'!$B73),"",'PT Included Fields'!$B73)</f>
        <v>Tb</v>
      </c>
      <c r="Y25" s="142"/>
      <c r="Z25" s="141" t="str">
        <f>IF(ISBLANK('PT Included Fields'!$B74),"",'PT Included Fields'!$B74)</f>
        <v>Dy</v>
      </c>
      <c r="AA25" s="142"/>
      <c r="AB25" s="141" t="str">
        <f>IF(ISBLANK('PT Included Fields'!$B75),"",'PT Included Fields'!$B75)</f>
        <v>Ho</v>
      </c>
      <c r="AC25" s="142"/>
      <c r="AD25" s="141" t="str">
        <f>IF(ISBLANK('PT Included Fields'!$B76),"",'PT Included Fields'!$B76)</f>
        <v>Er</v>
      </c>
      <c r="AE25" s="142"/>
      <c r="AF25" s="141" t="str">
        <f>IF(ISBLANK('PT Included Fields'!$B77),"",'PT Included Fields'!$B77)</f>
        <v>Tm</v>
      </c>
      <c r="AG25" s="142"/>
      <c r="AH25" s="141" t="str">
        <f>IF(ISBLANK('PT Included Fields'!$B78),"",'PT Included Fields'!$B78)</f>
        <v>Yb</v>
      </c>
      <c r="AI25" s="142"/>
      <c r="AJ25" s="136"/>
      <c r="AK25" s="141" t="str">
        <f>IF(ISBLANK('PT Included Fields'!$B79),"",'PT Included Fields'!$B79)</f>
        <v>Lu</v>
      </c>
      <c r="AL25" s="142"/>
      <c r="AM25" s="141" t="str">
        <f>IF(ISBLANK('PT Included Fields'!$B80),"",'PT Included Fields'!$B80)</f>
        <v>Hf</v>
      </c>
      <c r="AN25" s="142"/>
      <c r="AO25" s="141" t="str">
        <f>IF(ISBLANK('PT Included Fields'!$B81),"",'PT Included Fields'!$B81)</f>
        <v>Ta</v>
      </c>
      <c r="AP25" s="142"/>
      <c r="AQ25" s="141" t="str">
        <f>IF(ISBLANK('PT Included Fields'!$B82),"",'PT Included Fields'!$B82)</f>
        <v>W</v>
      </c>
      <c r="AR25" s="142"/>
      <c r="AS25" s="141" t="str">
        <f>IF(ISBLANK('PT Included Fields'!$B83),"",'PT Included Fields'!$B83)</f>
        <v>Re</v>
      </c>
      <c r="AT25" s="142"/>
      <c r="AU25" s="141" t="str">
        <f>IF(ISBLANK('PT Included Fields'!$B84),"",'PT Included Fields'!$B84)</f>
        <v>Os</v>
      </c>
      <c r="AV25" s="142"/>
      <c r="AW25" s="141" t="str">
        <f>IF(ISBLANK('PT Included Fields'!$B85),"",'PT Included Fields'!$B85)</f>
        <v>Ir</v>
      </c>
      <c r="AX25" s="142"/>
      <c r="AY25" s="141" t="str">
        <f>IF(ISBLANK('PT Included Fields'!$B86),"",'PT Included Fields'!$B86)</f>
        <v>Pt</v>
      </c>
      <c r="AZ25" s="142"/>
      <c r="BA25" s="141" t="str">
        <f>IF(ISBLANK('PT Included Fields'!$B87),"",'PT Included Fields'!$B87)</f>
        <v>Au</v>
      </c>
      <c r="BB25" s="142"/>
      <c r="BC25" s="173" t="str">
        <f>IF(ISBLANK('PT Included Fields'!$B88),"",'PT Included Fields'!$B88)</f>
        <v>Hg</v>
      </c>
      <c r="BD25" s="174"/>
      <c r="BE25" s="157"/>
      <c r="BF25" s="141" t="str">
        <f>IF(ISBLANK('PT Included Fields'!$B89),"",'PT Included Fields'!$B89)</f>
        <v>Tl</v>
      </c>
      <c r="BG25" s="142"/>
      <c r="BH25" s="141" t="str">
        <f>IF(ISBLANK('PT Included Fields'!$B90),"",'PT Included Fields'!$B90)</f>
        <v>Pb</v>
      </c>
      <c r="BI25" s="142"/>
      <c r="BJ25" s="141" t="str">
        <f>IF(ISBLANK('PT Included Fields'!$B91),"",'PT Included Fields'!$B91)</f>
        <v>Bi</v>
      </c>
      <c r="BK25" s="142"/>
      <c r="BL25" s="141" t="str">
        <f>IF(ISBLANK('PT Included Fields'!$B92),"",'PT Included Fields'!$B92)</f>
        <v>Po</v>
      </c>
      <c r="BM25" s="165"/>
      <c r="BN25" s="155" t="str">
        <f>IF(ISBLANK('PT Included Fields'!$B93),"",'PT Included Fields'!$B93)</f>
        <v>At</v>
      </c>
      <c r="BO25" s="156"/>
      <c r="BP25" s="150" t="str">
        <f>IF(ISBLANK('PT Included Fields'!$B94),"",'PT Included Fields'!$B94)</f>
        <v>Rn</v>
      </c>
      <c r="BQ25" s="151"/>
    </row>
    <row r="26" spans="1:69" ht="9.75" customHeight="1">
      <c r="A26" s="134"/>
      <c r="B26" s="138"/>
      <c r="C26" s="139" t="str">
        <f>IF(ISBLANK('PT Included Fields'!$F63),"",'PT Included Fields'!$F63)</f>
        <v>cesium</v>
      </c>
      <c r="D26" s="140"/>
      <c r="E26" s="139" t="str">
        <f>IF(ISBLANK('PT Included Fields'!$F64),"",'PT Included Fields'!$F64)</f>
        <v>barium</v>
      </c>
      <c r="F26" s="140"/>
      <c r="G26" s="136"/>
      <c r="H26" s="139" t="str">
        <f>IF(ISBLANK('PT Included Fields'!$F65),"",'PT Included Fields'!$F65)</f>
        <v>lanthanum</v>
      </c>
      <c r="I26" s="140"/>
      <c r="J26" s="139" t="str">
        <f>IF(ISBLANK('PT Included Fields'!$F66),"",'PT Included Fields'!$F66)</f>
        <v>cerium</v>
      </c>
      <c r="K26" s="140"/>
      <c r="L26" s="139" t="str">
        <f>IF(ISBLANK('PT Included Fields'!$F67),"",'PT Included Fields'!$F67)</f>
        <v>praseodymium</v>
      </c>
      <c r="M26" s="140"/>
      <c r="N26" s="139" t="str">
        <f>IF(ISBLANK('PT Included Fields'!$F68),"",'PT Included Fields'!$F68)</f>
        <v>neodymium</v>
      </c>
      <c r="O26" s="140"/>
      <c r="P26" s="139" t="str">
        <f>IF(ISBLANK('PT Included Fields'!$F69),"",'PT Included Fields'!$F69)</f>
        <v>promethium</v>
      </c>
      <c r="Q26" s="140"/>
      <c r="R26" s="139" t="str">
        <f>IF(ISBLANK('PT Included Fields'!$F70),"",'PT Included Fields'!$F70)</f>
        <v>samarium</v>
      </c>
      <c r="S26" s="140"/>
      <c r="T26" s="139" t="str">
        <f>IF(ISBLANK('PT Included Fields'!$F71),"",'PT Included Fields'!$F71)</f>
        <v>europium</v>
      </c>
      <c r="U26" s="140"/>
      <c r="V26" s="139" t="str">
        <f>IF(ISBLANK('PT Included Fields'!$F72),"",'PT Included Fields'!$F72)</f>
        <v>gadolinium</v>
      </c>
      <c r="W26" s="140"/>
      <c r="X26" s="139" t="str">
        <f>IF(ISBLANK('PT Included Fields'!$F73),"",'PT Included Fields'!$F73)</f>
        <v>terbium</v>
      </c>
      <c r="Y26" s="140"/>
      <c r="Z26" s="139" t="str">
        <f>IF(ISBLANK('PT Included Fields'!$F74),"",'PT Included Fields'!$F74)</f>
        <v>dysprosium</v>
      </c>
      <c r="AA26" s="140"/>
      <c r="AB26" s="139" t="str">
        <f>IF(ISBLANK('PT Included Fields'!$F75),"",'PT Included Fields'!$F75)</f>
        <v>holmium</v>
      </c>
      <c r="AC26" s="140"/>
      <c r="AD26" s="139" t="str">
        <f>IF(ISBLANK('PT Included Fields'!$F76),"",'PT Included Fields'!$F76)</f>
        <v>erbium</v>
      </c>
      <c r="AE26" s="140"/>
      <c r="AF26" s="139" t="str">
        <f>IF(ISBLANK('PT Included Fields'!$F77),"",'PT Included Fields'!$F77)</f>
        <v>thulium</v>
      </c>
      <c r="AG26" s="140"/>
      <c r="AH26" s="139" t="str">
        <f>IF(ISBLANK('PT Included Fields'!$F78),"",'PT Included Fields'!$F78)</f>
        <v>ytterbium</v>
      </c>
      <c r="AI26" s="140"/>
      <c r="AJ26" s="136"/>
      <c r="AK26" s="139" t="str">
        <f>IF(ISBLANK('PT Included Fields'!$F79),"",'PT Included Fields'!$F79)</f>
        <v>lutetium</v>
      </c>
      <c r="AL26" s="140"/>
      <c r="AM26" s="139" t="str">
        <f>IF(ISBLANK('PT Included Fields'!$F80),"",'PT Included Fields'!$F80)</f>
        <v>hafnium</v>
      </c>
      <c r="AN26" s="140"/>
      <c r="AO26" s="139" t="str">
        <f>IF(ISBLANK('PT Included Fields'!$F81),"",'PT Included Fields'!$F81)</f>
        <v>tantalum</v>
      </c>
      <c r="AP26" s="140"/>
      <c r="AQ26" s="139" t="str">
        <f>IF(ISBLANK('PT Included Fields'!$F82),"",'PT Included Fields'!$F82)</f>
        <v>tungsten</v>
      </c>
      <c r="AR26" s="140"/>
      <c r="AS26" s="139" t="str">
        <f>IF(ISBLANK('PT Included Fields'!$F83),"",'PT Included Fields'!$F83)</f>
        <v>rhenium</v>
      </c>
      <c r="AT26" s="140"/>
      <c r="AU26" s="139" t="str">
        <f>IF(ISBLANK('PT Included Fields'!$F84),"",'PT Included Fields'!$F84)</f>
        <v>osmium</v>
      </c>
      <c r="AV26" s="140"/>
      <c r="AW26" s="139" t="str">
        <f>IF(ISBLANK('PT Included Fields'!$F85),"",'PT Included Fields'!$F85)</f>
        <v>iridium</v>
      </c>
      <c r="AX26" s="140"/>
      <c r="AY26" s="139" t="str">
        <f>IF(ISBLANK('PT Included Fields'!$F86),"",'PT Included Fields'!$F86)</f>
        <v>platinum</v>
      </c>
      <c r="AZ26" s="140"/>
      <c r="BA26" s="139" t="str">
        <f>IF(ISBLANK('PT Included Fields'!$F87),"",'PT Included Fields'!$F87)</f>
        <v>gold</v>
      </c>
      <c r="BB26" s="140"/>
      <c r="BC26" s="171" t="str">
        <f>IF(ISBLANK('PT Included Fields'!$F88),"",'PT Included Fields'!$F88)</f>
        <v>mercury</v>
      </c>
      <c r="BD26" s="172"/>
      <c r="BE26" s="157"/>
      <c r="BF26" s="139" t="str">
        <f>IF(ISBLANK('PT Included Fields'!$F89),"",'PT Included Fields'!$F89)</f>
        <v>thallium</v>
      </c>
      <c r="BG26" s="140"/>
      <c r="BH26" s="139" t="str">
        <f>IF(ISBLANK('PT Included Fields'!$F90),"",'PT Included Fields'!$F90)</f>
        <v>lead</v>
      </c>
      <c r="BI26" s="140"/>
      <c r="BJ26" s="139" t="str">
        <f>IF(ISBLANK('PT Included Fields'!$F91),"",'PT Included Fields'!$F91)</f>
        <v>bismuth</v>
      </c>
      <c r="BK26" s="140"/>
      <c r="BL26" s="139" t="str">
        <f>IF(ISBLANK('PT Included Fields'!$F92),"",'PT Included Fields'!$F92)</f>
        <v>polonium</v>
      </c>
      <c r="BM26" s="175"/>
      <c r="BN26" s="166" t="str">
        <f>IF(ISBLANK('PT Included Fields'!$F93),"",'PT Included Fields'!$F93)</f>
        <v>astatine</v>
      </c>
      <c r="BO26" s="167"/>
      <c r="BP26" s="160" t="str">
        <f>IF(ISBLANK('PT Included Fields'!$F94),"",'PT Included Fields'!$F94)</f>
        <v>radon</v>
      </c>
      <c r="BQ26" s="161"/>
    </row>
    <row r="27" spans="1:69" ht="12.75" customHeight="1" thickBot="1">
      <c r="A27" s="133"/>
      <c r="B27" s="137"/>
      <c r="C27" s="145" t="str">
        <f>IF(ISBLANK('PT Included Fields'!$G63),"",'PT Included Fields'!$G63)</f>
        <v>132.9</v>
      </c>
      <c r="D27" s="146"/>
      <c r="E27" s="145" t="str">
        <f>IF(ISBLANK('PT Included Fields'!$G64),"",'PT Included Fields'!$G64)</f>
        <v>137.3</v>
      </c>
      <c r="F27" s="146"/>
      <c r="G27" s="136"/>
      <c r="H27" s="145" t="str">
        <f>IF(ISBLANK('PT Included Fields'!$G65),"",'PT Included Fields'!$G65)</f>
        <v>138.9</v>
      </c>
      <c r="I27" s="146"/>
      <c r="J27" s="145" t="str">
        <f>IF(ISBLANK('PT Included Fields'!$G66),"",'PT Included Fields'!$G66)</f>
        <v>140.1</v>
      </c>
      <c r="K27" s="146"/>
      <c r="L27" s="145" t="str">
        <f>IF(ISBLANK('PT Included Fields'!$G67),"",'PT Included Fields'!$G67)</f>
        <v>140.9</v>
      </c>
      <c r="M27" s="146"/>
      <c r="N27" s="145" t="str">
        <f>IF(ISBLANK('PT Included Fields'!$G68),"",'PT Included Fields'!$G68)</f>
        <v>144.2</v>
      </c>
      <c r="O27" s="146"/>
      <c r="P27" s="145" t="str">
        <f>IF(ISBLANK('PT Included Fields'!$G69),"",'PT Included Fields'!$G69)</f>
        <v>145</v>
      </c>
      <c r="Q27" s="146"/>
      <c r="R27" s="145" t="str">
        <f>IF(ISBLANK('PT Included Fields'!$G70),"",'PT Included Fields'!$G70)</f>
        <v>150.4</v>
      </c>
      <c r="S27" s="146"/>
      <c r="T27" s="145" t="str">
        <f>IF(ISBLANK('PT Included Fields'!$G71),"",'PT Included Fields'!$G71)</f>
        <v>152.0</v>
      </c>
      <c r="U27" s="146"/>
      <c r="V27" s="145" t="str">
        <f>IF(ISBLANK('PT Included Fields'!$G72),"",'PT Included Fields'!$G72)</f>
        <v>157.3</v>
      </c>
      <c r="W27" s="146"/>
      <c r="X27" s="145" t="str">
        <f>IF(ISBLANK('PT Included Fields'!$G73),"",'PT Included Fields'!$G73)</f>
        <v>158.9</v>
      </c>
      <c r="Y27" s="146"/>
      <c r="Z27" s="145" t="str">
        <f>IF(ISBLANK('PT Included Fields'!$G74),"",'PT Included Fields'!$G74)</f>
        <v>162.5</v>
      </c>
      <c r="AA27" s="146"/>
      <c r="AB27" s="145" t="str">
        <f>IF(ISBLANK('PT Included Fields'!$G75),"",'PT Included Fields'!$G75)</f>
        <v>164.9</v>
      </c>
      <c r="AC27" s="146"/>
      <c r="AD27" s="145" t="str">
        <f>IF(ISBLANK('PT Included Fields'!$G76),"",'PT Included Fields'!$G76)</f>
        <v>167.3</v>
      </c>
      <c r="AE27" s="146"/>
      <c r="AF27" s="145" t="str">
        <f>IF(ISBLANK('PT Included Fields'!$G77),"",'PT Included Fields'!$G77)</f>
        <v>168.9</v>
      </c>
      <c r="AG27" s="146"/>
      <c r="AH27" s="145" t="str">
        <f>IF(ISBLANK('PT Included Fields'!$G78),"",'PT Included Fields'!$G78)</f>
        <v>173.1</v>
      </c>
      <c r="AI27" s="146"/>
      <c r="AJ27" s="136"/>
      <c r="AK27" s="145" t="str">
        <f>IF(ISBLANK('PT Included Fields'!$G79),"",'PT Included Fields'!$G79)</f>
        <v>175.0</v>
      </c>
      <c r="AL27" s="146"/>
      <c r="AM27" s="145" t="str">
        <f>IF(ISBLANK('PT Included Fields'!$G80),"",'PT Included Fields'!$G80)</f>
        <v>178.5</v>
      </c>
      <c r="AN27" s="146"/>
      <c r="AO27" s="145" t="str">
        <f>IF(ISBLANK('PT Included Fields'!$G81),"",'PT Included Fields'!$G81)</f>
        <v>180.9</v>
      </c>
      <c r="AP27" s="146"/>
      <c r="AQ27" s="145" t="str">
        <f>IF(ISBLANK('PT Included Fields'!$G82),"",'PT Included Fields'!$G82)</f>
        <v>183.8</v>
      </c>
      <c r="AR27" s="146"/>
      <c r="AS27" s="145" t="str">
        <f>IF(ISBLANK('PT Included Fields'!$G83),"",'PT Included Fields'!$G83)</f>
        <v>186.2</v>
      </c>
      <c r="AT27" s="146"/>
      <c r="AU27" s="145" t="str">
        <f>IF(ISBLANK('PT Included Fields'!$G84),"",'PT Included Fields'!$G84)</f>
        <v>190.2</v>
      </c>
      <c r="AV27" s="146"/>
      <c r="AW27" s="145" t="str">
        <f>IF(ISBLANK('PT Included Fields'!$G85),"",'PT Included Fields'!$G85)</f>
        <v>192.2</v>
      </c>
      <c r="AX27" s="146"/>
      <c r="AY27" s="145" t="str">
        <f>IF(ISBLANK('PT Included Fields'!$G86),"",'PT Included Fields'!$G86)</f>
        <v>195.1</v>
      </c>
      <c r="AZ27" s="146"/>
      <c r="BA27" s="145" t="str">
        <f>IF(ISBLANK('PT Included Fields'!$G87),"",'PT Included Fields'!$G87)</f>
        <v>197.0</v>
      </c>
      <c r="BB27" s="146"/>
      <c r="BC27" s="182" t="str">
        <f>IF(ISBLANK('PT Included Fields'!$G88),"",'PT Included Fields'!$G88)</f>
        <v>200.6</v>
      </c>
      <c r="BD27" s="183"/>
      <c r="BE27" s="157"/>
      <c r="BF27" s="145" t="str">
        <f>IF(ISBLANK('PT Included Fields'!$G89),"",'PT Included Fields'!$G89)</f>
        <v>204.4</v>
      </c>
      <c r="BG27" s="146"/>
      <c r="BH27" s="145" t="str">
        <f>IF(ISBLANK('PT Included Fields'!$G90),"",'PT Included Fields'!$G90)</f>
        <v>207.2</v>
      </c>
      <c r="BI27" s="146"/>
      <c r="BJ27" s="145" t="str">
        <f>IF(ISBLANK('PT Included Fields'!$G91),"",'PT Included Fields'!$G91)</f>
        <v>209.0</v>
      </c>
      <c r="BK27" s="146"/>
      <c r="BL27" s="145" t="str">
        <f>IF(ISBLANK('PT Included Fields'!$G92),"",'PT Included Fields'!$G92)</f>
        <v>209</v>
      </c>
      <c r="BM27" s="170"/>
      <c r="BN27" s="163" t="str">
        <f>IF(ISBLANK('PT Included Fields'!$G93),"",'PT Included Fields'!$G93)</f>
        <v>210</v>
      </c>
      <c r="BO27" s="164"/>
      <c r="BP27" s="158" t="str">
        <f>IF(ISBLANK('PT Included Fields'!$G94),"",'PT Included Fields'!$G94)</f>
        <v>222</v>
      </c>
      <c r="BQ27" s="159"/>
    </row>
    <row r="28" spans="1:69" s="56" customFormat="1" ht="11.25" customHeight="1" thickTop="1">
      <c r="A28" s="133">
        <f>'PT Included Fields'!E95</f>
        <v>7</v>
      </c>
      <c r="B28" s="137" t="str">
        <f>CONCATENATE(A28,"s")</f>
        <v>7s</v>
      </c>
      <c r="C28" s="59">
        <f>IF(ISBLANK('PT Included Fields'!$A95),"",'PT Included Fields'!$A95)</f>
        <v>87</v>
      </c>
      <c r="D28" s="60" t="str">
        <f>IF(ISBLANK('PT Included Fields'!$H95),"",'PT Included Fields'!$H95)</f>
        <v>+1</v>
      </c>
      <c r="E28" s="59">
        <f>IF(ISBLANK('PT Included Fields'!$A96),"",'PT Included Fields'!$A96)</f>
        <v>88</v>
      </c>
      <c r="F28" s="60" t="str">
        <f>IF(ISBLANK('PT Included Fields'!$H96),"",'PT Included Fields'!$H96)</f>
        <v>+2</v>
      </c>
      <c r="G28" s="136" t="str">
        <f>CONCATENATE($A20,"f")</f>
        <v>5f</v>
      </c>
      <c r="H28" s="59">
        <f>IF(ISBLANK('PT Included Fields'!$A97),"",'PT Included Fields'!$A97)</f>
        <v>89</v>
      </c>
      <c r="I28" s="60" t="str">
        <f>IF(ISBLANK('PT Included Fields'!$H97),"",'PT Included Fields'!$H97)</f>
        <v>+3</v>
      </c>
      <c r="J28" s="59">
        <f>IF(ISBLANK('PT Included Fields'!$A98),"",'PT Included Fields'!$A98)</f>
        <v>90</v>
      </c>
      <c r="K28" s="60" t="str">
        <f>IF(ISBLANK('PT Included Fields'!$H98),"",'PT Included Fields'!$H98)</f>
        <v>+4</v>
      </c>
      <c r="L28" s="59">
        <f>IF(ISBLANK('PT Included Fields'!$A99),"",'PT Included Fields'!$A99)</f>
        <v>91</v>
      </c>
      <c r="M28" s="60" t="str">
        <f>IF(ISBLANK('PT Included Fields'!$H99),"",'PT Included Fields'!$H99)</f>
        <v>+5,4</v>
      </c>
      <c r="N28" s="59">
        <f>IF(ISBLANK('PT Included Fields'!$A100),"",'PT Included Fields'!$A100)</f>
        <v>92</v>
      </c>
      <c r="O28" s="60" t="str">
        <f>IF(ISBLANK('PT Included Fields'!$H100),"",'PT Included Fields'!$H100)</f>
        <v>+6,3,4,5</v>
      </c>
      <c r="P28" s="59">
        <f>IF(ISBLANK('PT Included Fields'!$A101),"",'PT Included Fields'!$A101)</f>
        <v>93</v>
      </c>
      <c r="Q28" s="60" t="str">
        <f>IF(ISBLANK('PT Included Fields'!$H101),"",'PT Included Fields'!$H101)</f>
        <v>+5,3,4,6</v>
      </c>
      <c r="R28" s="59">
        <f>IF(ISBLANK('PT Included Fields'!$A102),"",'PT Included Fields'!$A102)</f>
        <v>94</v>
      </c>
      <c r="S28" s="60" t="str">
        <f>IF(ISBLANK('PT Included Fields'!$H102),"",'PT Included Fields'!$H102)</f>
        <v>+4,3,5,6</v>
      </c>
      <c r="T28" s="59">
        <f>IF(ISBLANK('PT Included Fields'!$A103),"",'PT Included Fields'!$A103)</f>
        <v>95</v>
      </c>
      <c r="U28" s="60" t="str">
        <f>IF(ISBLANK('PT Included Fields'!$H103),"",'PT Included Fields'!$H103)</f>
        <v>+3,4,5,6</v>
      </c>
      <c r="V28" s="59">
        <f>IF(ISBLANK('PT Included Fields'!$A104),"",'PT Included Fields'!$A104)</f>
        <v>96</v>
      </c>
      <c r="W28" s="60" t="str">
        <f>IF(ISBLANK('PT Included Fields'!$H104),"",'PT Included Fields'!$H104)</f>
        <v>+3</v>
      </c>
      <c r="X28" s="59">
        <f>IF(ISBLANK('PT Included Fields'!$A105),"",'PT Included Fields'!$A105)</f>
        <v>97</v>
      </c>
      <c r="Y28" s="60" t="str">
        <f>IF(ISBLANK('PT Included Fields'!$H105),"",'PT Included Fields'!$H105)</f>
        <v>+3,4</v>
      </c>
      <c r="Z28" s="59">
        <f>IF(ISBLANK('PT Included Fields'!$A106),"",'PT Included Fields'!$A106)</f>
        <v>98</v>
      </c>
      <c r="AA28" s="60" t="str">
        <f>IF(ISBLANK('PT Included Fields'!$H106),"",'PT Included Fields'!$H106)</f>
        <v>+3</v>
      </c>
      <c r="AB28" s="59">
        <f>IF(ISBLANK('PT Included Fields'!$A107),"",'PT Included Fields'!$A107)</f>
        <v>99</v>
      </c>
      <c r="AC28" s="60" t="str">
        <f>IF(ISBLANK('PT Included Fields'!$H107),"",'PT Included Fields'!$H107)</f>
        <v>+3</v>
      </c>
      <c r="AD28" s="59">
        <f>IF(ISBLANK('PT Included Fields'!$A108),"",'PT Included Fields'!$A108)</f>
        <v>100</v>
      </c>
      <c r="AE28" s="60" t="str">
        <f>IF(ISBLANK('PT Included Fields'!$H108),"",'PT Included Fields'!$H108)</f>
        <v>+3</v>
      </c>
      <c r="AF28" s="59">
        <f>IF(ISBLANK('PT Included Fields'!$A109),"",'PT Included Fields'!$A109)</f>
        <v>101</v>
      </c>
      <c r="AG28" s="60" t="str">
        <f>IF(ISBLANK('PT Included Fields'!$H109),"",'PT Included Fields'!$H109)</f>
        <v>+3,2</v>
      </c>
      <c r="AH28" s="59">
        <f>IF(ISBLANK('PT Included Fields'!$A110),"",'PT Included Fields'!$A110)</f>
        <v>102</v>
      </c>
      <c r="AI28" s="60" t="str">
        <f>IF(ISBLANK('PT Included Fields'!$H110),"",'PT Included Fields'!$H110)</f>
        <v>+2,3</v>
      </c>
      <c r="AJ28" s="136" t="str">
        <f>CONCATENATE("‡ ",$A24,"d")</f>
        <v>‡ 6d</v>
      </c>
      <c r="AK28" s="59">
        <f>IF(ISBLANK('PT Included Fields'!$A111),"",'PT Included Fields'!$A111)</f>
        <v>103</v>
      </c>
      <c r="AL28" s="60" t="str">
        <f>IF(ISBLANK('PT Included Fields'!$H111),"",'PT Included Fields'!$H111)</f>
        <v>+3</v>
      </c>
      <c r="AM28" s="59">
        <f>IF(ISBLANK('PT Included Fields'!$A112),"",'PT Included Fields'!$A112)</f>
        <v>104</v>
      </c>
      <c r="AN28" s="60">
        <f>IF(ISBLANK('PT Included Fields'!$H112),"",'PT Included Fields'!$H112)</f>
      </c>
      <c r="AO28" s="59">
        <f>IF(ISBLANK('PT Included Fields'!$A113),"",'PT Included Fields'!$A113)</f>
        <v>105</v>
      </c>
      <c r="AP28" s="60">
        <f>IF(ISBLANK('PT Included Fields'!$H113),"",'PT Included Fields'!$H113)</f>
      </c>
      <c r="AQ28" s="59">
        <f>IF(ISBLANK('PT Included Fields'!$A114),"",'PT Included Fields'!$A114)</f>
        <v>106</v>
      </c>
      <c r="AR28" s="60">
        <f>IF(ISBLANK('PT Included Fields'!$H114),"",'PT Included Fields'!$H114)</f>
      </c>
      <c r="AS28" s="59">
        <f>IF(ISBLANK('PT Included Fields'!$A115),"",'PT Included Fields'!$A115)</f>
        <v>107</v>
      </c>
      <c r="AT28" s="60">
        <f>IF(ISBLANK('PT Included Fields'!$H115),"",'PT Included Fields'!$H115)</f>
      </c>
      <c r="AU28" s="59">
        <f>IF(ISBLANK('PT Included Fields'!$A116),"",'PT Included Fields'!$A116)</f>
        <v>108</v>
      </c>
      <c r="AV28" s="60">
        <f>IF(ISBLANK('PT Included Fields'!$H116),"",'PT Included Fields'!$H116)</f>
      </c>
      <c r="AW28" s="59">
        <f>IF(ISBLANK('PT Included Fields'!$A117),"",'PT Included Fields'!$A117)</f>
        <v>109</v>
      </c>
      <c r="AX28" s="60">
        <f>IF(ISBLANK('PT Included Fields'!$H117),"",'PT Included Fields'!$H117)</f>
      </c>
      <c r="AY28" s="59">
        <f>IF(ISBLANK('PT Included Fields'!$A118),"",'PT Included Fields'!$A118)</f>
        <v>110</v>
      </c>
      <c r="AZ28" s="60">
        <f>IF(ISBLANK('PT Included Fields'!$H118),"",'PT Included Fields'!$H118)</f>
      </c>
      <c r="BA28" s="59">
        <f>IF(ISBLANK('PT Included Fields'!$A119),"",'PT Included Fields'!$A119)</f>
        <v>111</v>
      </c>
      <c r="BB28" s="60">
        <f>IF(ISBLANK('PT Included Fields'!$H119),"",'PT Included Fields'!$H119)</f>
      </c>
      <c r="BC28" s="59">
        <f>IF(ISBLANK('PT Included Fields'!$A120),"",'PT Included Fields'!$A120)</f>
        <v>112</v>
      </c>
      <c r="BD28" s="60">
        <f>IF(ISBLANK('PT Included Fields'!$H120),"",'PT Included Fields'!$H120)</f>
      </c>
      <c r="BE28" s="157" t="str">
        <f>CONCATENATE(A28,"p")</f>
        <v>7p</v>
      </c>
      <c r="BF28" s="59">
        <f>IF(ISBLANK('PT Included Fields'!$A121),"",'PT Included Fields'!$A121)</f>
        <v>113</v>
      </c>
      <c r="BG28" s="60">
        <f>IF(ISBLANK('PT Included Fields'!$H121),"",'PT Included Fields'!$H121)</f>
      </c>
      <c r="BH28" s="59">
        <f>IF(ISBLANK('PT Included Fields'!$A122),"",'PT Included Fields'!$A122)</f>
        <v>114</v>
      </c>
      <c r="BI28" s="60">
        <f>IF(ISBLANK('PT Included Fields'!$H122),"",'PT Included Fields'!$H122)</f>
      </c>
      <c r="BJ28" s="59">
        <f>IF(ISBLANK('PT Included Fields'!$A123),"",'PT Included Fields'!$A123)</f>
        <v>115</v>
      </c>
      <c r="BK28" s="60">
        <f>IF(ISBLANK('PT Included Fields'!$H123),"",'PT Included Fields'!$H123)</f>
      </c>
      <c r="BL28" s="59">
        <f>IF(ISBLANK('PT Included Fields'!$A124),"",'PT Included Fields'!$A124)</f>
        <v>116</v>
      </c>
      <c r="BM28" s="60">
        <f>IF(ISBLANK('PT Included Fields'!$H124),"",'PT Included Fields'!$H124)</f>
      </c>
      <c r="BN28" s="74">
        <f>IF(ISBLANK('PT Included Fields'!$A125),"",'PT Included Fields'!$A125)</f>
        <v>117</v>
      </c>
      <c r="BO28" s="80">
        <f>IF(ISBLANK('PT Included Fields'!$H125),"",'PT Included Fields'!$H125)</f>
      </c>
      <c r="BP28" s="54">
        <f>IF(ISBLANK('PT Included Fields'!$A126),"",'PT Included Fields'!$A126)</f>
        <v>118</v>
      </c>
      <c r="BQ28" s="55">
        <f>IF(ISBLANK('PT Included Fields'!$H126),"",'PT Included Fields'!$H126)</f>
      </c>
    </row>
    <row r="29" spans="1:69" ht="18">
      <c r="A29" s="133"/>
      <c r="B29" s="137"/>
      <c r="C29" s="141" t="str">
        <f>IF(ISBLANK('PT Included Fields'!$B95),"",'PT Included Fields'!$B95)</f>
        <v>Fr</v>
      </c>
      <c r="D29" s="142"/>
      <c r="E29" s="141" t="str">
        <f>IF(ISBLANK('PT Included Fields'!$B96),"",'PT Included Fields'!$B96)</f>
        <v>Ra</v>
      </c>
      <c r="F29" s="142"/>
      <c r="G29" s="136"/>
      <c r="H29" s="141" t="str">
        <f>IF(ISBLANK('PT Included Fields'!$B97),"",'PT Included Fields'!$B97)</f>
        <v>Ac</v>
      </c>
      <c r="I29" s="142"/>
      <c r="J29" s="141" t="str">
        <f>IF(ISBLANK('PT Included Fields'!$B98),"",'PT Included Fields'!$B98)</f>
        <v>Th</v>
      </c>
      <c r="K29" s="142"/>
      <c r="L29" s="141" t="str">
        <f>IF(ISBLANK('PT Included Fields'!$B99),"",'PT Included Fields'!$B99)</f>
        <v>Pa</v>
      </c>
      <c r="M29" s="142"/>
      <c r="N29" s="141" t="str">
        <f>IF(ISBLANK('PT Included Fields'!$B100),"",'PT Included Fields'!$B100)</f>
        <v>U</v>
      </c>
      <c r="O29" s="142"/>
      <c r="P29" s="184" t="str">
        <f>IF(ISBLANK('PT Included Fields'!$B101),"",'PT Included Fields'!$B101)</f>
        <v>Np</v>
      </c>
      <c r="Q29" s="185"/>
      <c r="R29" s="184" t="str">
        <f>IF(ISBLANK('PT Included Fields'!$B102),"",'PT Included Fields'!$B102)</f>
        <v>Pu</v>
      </c>
      <c r="S29" s="185"/>
      <c r="T29" s="184" t="str">
        <f>IF(ISBLANK('PT Included Fields'!$B103),"",'PT Included Fields'!$B103)</f>
        <v>Am</v>
      </c>
      <c r="U29" s="185"/>
      <c r="V29" s="184" t="str">
        <f>IF(ISBLANK('PT Included Fields'!$B104),"",'PT Included Fields'!$B104)</f>
        <v>Cm</v>
      </c>
      <c r="W29" s="185"/>
      <c r="X29" s="184" t="str">
        <f>IF(ISBLANK('PT Included Fields'!$B105),"",'PT Included Fields'!$B105)</f>
        <v>Bk</v>
      </c>
      <c r="Y29" s="185"/>
      <c r="Z29" s="184" t="str">
        <f>IF(ISBLANK('PT Included Fields'!$B106),"",'PT Included Fields'!$B106)</f>
        <v>Cf</v>
      </c>
      <c r="AA29" s="185"/>
      <c r="AB29" s="184" t="str">
        <f>IF(ISBLANK('PT Included Fields'!$B107),"",'PT Included Fields'!$B107)</f>
        <v>Es</v>
      </c>
      <c r="AC29" s="185"/>
      <c r="AD29" s="184" t="str">
        <f>IF(ISBLANK('PT Included Fields'!$B108),"",'PT Included Fields'!$B108)</f>
        <v>Fm</v>
      </c>
      <c r="AE29" s="185"/>
      <c r="AF29" s="184" t="str">
        <f>IF(ISBLANK('PT Included Fields'!$B109),"",'PT Included Fields'!$B109)</f>
        <v>Md</v>
      </c>
      <c r="AG29" s="185"/>
      <c r="AH29" s="184" t="str">
        <f>IF(ISBLANK('PT Included Fields'!$B110),"",'PT Included Fields'!$B110)</f>
        <v>No</v>
      </c>
      <c r="AI29" s="185"/>
      <c r="AJ29" s="136"/>
      <c r="AK29" s="184" t="str">
        <f>IF(ISBLANK('PT Included Fields'!$B111),"",'PT Included Fields'!$B111)</f>
        <v>Lr</v>
      </c>
      <c r="AL29" s="185"/>
      <c r="AM29" s="184" t="str">
        <f>IF(ISBLANK('PT Included Fields'!$B112),"",'PT Included Fields'!$B112)</f>
        <v>Rf</v>
      </c>
      <c r="AN29" s="185"/>
      <c r="AO29" s="184" t="str">
        <f>IF(ISBLANK('PT Included Fields'!$B113),"",'PT Included Fields'!$B113)</f>
        <v>Db</v>
      </c>
      <c r="AP29" s="185"/>
      <c r="AQ29" s="184" t="str">
        <f>IF(ISBLANK('PT Included Fields'!$B114),"",'PT Included Fields'!$B114)</f>
        <v>Sg</v>
      </c>
      <c r="AR29" s="185"/>
      <c r="AS29" s="184" t="str">
        <f>IF(ISBLANK('PT Included Fields'!$B115),"",'PT Included Fields'!$B115)</f>
        <v>Bh</v>
      </c>
      <c r="AT29" s="185"/>
      <c r="AU29" s="184" t="str">
        <f>IF(ISBLANK('PT Included Fields'!$B116),"",'PT Included Fields'!$B116)</f>
        <v>Hs</v>
      </c>
      <c r="AV29" s="185"/>
      <c r="AW29" s="184" t="str">
        <f>IF(ISBLANK('PT Included Fields'!$B117),"",'PT Included Fields'!$B117)</f>
        <v>Mt</v>
      </c>
      <c r="AX29" s="185"/>
      <c r="AY29" s="184" t="str">
        <f>IF(ISBLANK('PT Included Fields'!$B118),"",'PT Included Fields'!$B118)</f>
        <v>Ds</v>
      </c>
      <c r="AZ29" s="185"/>
      <c r="BA29" s="184" t="str">
        <f>IF(ISBLANK('PT Included Fields'!$B119),"",'PT Included Fields'!$B119)</f>
        <v>Rg</v>
      </c>
      <c r="BB29" s="185"/>
      <c r="BC29" s="184" t="str">
        <f>IF(ISBLANK('PT Included Fields'!$B120),"",'PT Included Fields'!$B120)</f>
        <v>Cn</v>
      </c>
      <c r="BD29" s="185"/>
      <c r="BE29" s="157"/>
      <c r="BF29" s="184" t="str">
        <f>IF(ISBLANK('PT Included Fields'!$B121),"",'PT Included Fields'!$B121)</f>
        <v>Nh</v>
      </c>
      <c r="BG29" s="185"/>
      <c r="BH29" s="184" t="str">
        <f>IF(ISBLANK('PT Included Fields'!$B122),"",'PT Included Fields'!$B122)</f>
        <v>Fl</v>
      </c>
      <c r="BI29" s="185"/>
      <c r="BJ29" s="184" t="str">
        <f>IF(ISBLANK('PT Included Fields'!$B123),"",'PT Included Fields'!$B123)</f>
        <v>Mc</v>
      </c>
      <c r="BK29" s="185"/>
      <c r="BL29" s="184" t="str">
        <f>IF(ISBLANK('PT Included Fields'!$B124),"",'PT Included Fields'!$B124)</f>
        <v>Lv</v>
      </c>
      <c r="BM29" s="185"/>
      <c r="BN29" s="184" t="str">
        <f>IF(ISBLANK('PT Included Fields'!$B125),"",'PT Included Fields'!$B125)</f>
        <v>Ts</v>
      </c>
      <c r="BO29" s="185"/>
      <c r="BP29" s="186" t="str">
        <f>IF(ISBLANK('PT Included Fields'!$B126),"",'PT Included Fields'!$B126)</f>
        <v>Og</v>
      </c>
      <c r="BQ29" s="187"/>
    </row>
    <row r="30" spans="1:69" ht="9.75" customHeight="1">
      <c r="A30" s="134"/>
      <c r="B30" s="138"/>
      <c r="C30" s="139" t="str">
        <f>IF(ISBLANK('PT Included Fields'!$F95),"",'PT Included Fields'!$F95)</f>
        <v>francium</v>
      </c>
      <c r="D30" s="140"/>
      <c r="E30" s="139" t="str">
        <f>IF(ISBLANK('PT Included Fields'!$F96),"",'PT Included Fields'!$F96)</f>
        <v>radium</v>
      </c>
      <c r="F30" s="140"/>
      <c r="G30" s="136"/>
      <c r="H30" s="139" t="str">
        <f>IF(ISBLANK('PT Included Fields'!$F97),"",'PT Included Fields'!$F97)</f>
        <v>actinium</v>
      </c>
      <c r="I30" s="140"/>
      <c r="J30" s="139" t="str">
        <f>IF(ISBLANK('PT Included Fields'!$F98),"",'PT Included Fields'!$F98)</f>
        <v>thorium</v>
      </c>
      <c r="K30" s="140"/>
      <c r="L30" s="139" t="str">
        <f>IF(ISBLANK('PT Included Fields'!$F99),"",'PT Included Fields'!$F99)</f>
        <v>protactinium</v>
      </c>
      <c r="M30" s="140"/>
      <c r="N30" s="139" t="str">
        <f>IF(ISBLANK('PT Included Fields'!$F100),"",'PT Included Fields'!$F100)</f>
        <v>uranium</v>
      </c>
      <c r="O30" s="140"/>
      <c r="P30" s="139" t="str">
        <f>IF(ISBLANK('PT Included Fields'!$F101),"",'PT Included Fields'!$F101)</f>
        <v>neptunium</v>
      </c>
      <c r="Q30" s="140"/>
      <c r="R30" s="139" t="str">
        <f>IF(ISBLANK('PT Included Fields'!$F102),"",'PT Included Fields'!$F102)</f>
        <v>plutonium</v>
      </c>
      <c r="S30" s="140"/>
      <c r="T30" s="139" t="str">
        <f>IF(ISBLANK('PT Included Fields'!$F103),"",'PT Included Fields'!$F103)</f>
        <v>americium</v>
      </c>
      <c r="U30" s="140"/>
      <c r="V30" s="139" t="str">
        <f>IF(ISBLANK('PT Included Fields'!$F104),"",'PT Included Fields'!$F104)</f>
        <v>curium</v>
      </c>
      <c r="W30" s="140"/>
      <c r="X30" s="139" t="str">
        <f>IF(ISBLANK('PT Included Fields'!$F105),"",'PT Included Fields'!$F105)</f>
        <v>berkelium</v>
      </c>
      <c r="Y30" s="140"/>
      <c r="Z30" s="139" t="str">
        <f>IF(ISBLANK('PT Included Fields'!$F106),"",'PT Included Fields'!$F106)</f>
        <v>californium</v>
      </c>
      <c r="AA30" s="140"/>
      <c r="AB30" s="139" t="str">
        <f>IF(ISBLANK('PT Included Fields'!$F107),"",'PT Included Fields'!$F107)</f>
        <v>einsteinium</v>
      </c>
      <c r="AC30" s="140"/>
      <c r="AD30" s="139" t="str">
        <f>IF(ISBLANK('PT Included Fields'!$F108),"",'PT Included Fields'!$F108)</f>
        <v>fermium</v>
      </c>
      <c r="AE30" s="140"/>
      <c r="AF30" s="139" t="str">
        <f>IF(ISBLANK('PT Included Fields'!$F109),"",'PT Included Fields'!$F109)</f>
        <v>mendelevium</v>
      </c>
      <c r="AG30" s="140"/>
      <c r="AH30" s="139" t="str">
        <f>IF(ISBLANK('PT Included Fields'!$F110),"",'PT Included Fields'!$F110)</f>
        <v>nobelium</v>
      </c>
      <c r="AI30" s="140"/>
      <c r="AJ30" s="136"/>
      <c r="AK30" s="139" t="str">
        <f>IF(ISBLANK('PT Included Fields'!$F111),"",'PT Included Fields'!$F111)</f>
        <v>lawrencium</v>
      </c>
      <c r="AL30" s="140"/>
      <c r="AM30" s="139" t="str">
        <f>IF(ISBLANK('PT Included Fields'!$F112),"",'PT Included Fields'!$F112)</f>
        <v>rutherfordium</v>
      </c>
      <c r="AN30" s="140"/>
      <c r="AO30" s="139" t="str">
        <f>IF(ISBLANK('PT Included Fields'!$F113),"",'PT Included Fields'!$F113)</f>
        <v>dubnium</v>
      </c>
      <c r="AP30" s="140"/>
      <c r="AQ30" s="139" t="str">
        <f>IF(ISBLANK('PT Included Fields'!$F114),"",'PT Included Fields'!$F114)</f>
        <v>seaborgium</v>
      </c>
      <c r="AR30" s="140"/>
      <c r="AS30" s="139" t="str">
        <f>IF(ISBLANK('PT Included Fields'!$F115),"",'PT Included Fields'!$F115)</f>
        <v>bohrium</v>
      </c>
      <c r="AT30" s="140"/>
      <c r="AU30" s="139" t="str">
        <f>IF(ISBLANK('PT Included Fields'!$F116),"",'PT Included Fields'!$F116)</f>
        <v>hassium</v>
      </c>
      <c r="AV30" s="140"/>
      <c r="AW30" s="139" t="str">
        <f>IF(ISBLANK('PT Included Fields'!$F117),"",'PT Included Fields'!$F117)</f>
        <v>meitnerium</v>
      </c>
      <c r="AX30" s="140"/>
      <c r="AY30" s="139" t="str">
        <f>IF(ISBLANK('PT Included Fields'!$F118),"",'PT Included Fields'!$F118)</f>
        <v>darmstadtium</v>
      </c>
      <c r="AZ30" s="140"/>
      <c r="BA30" s="139" t="str">
        <f>IF(ISBLANK('PT Included Fields'!$F119),"",'PT Included Fields'!$F119)</f>
        <v>roentgentium</v>
      </c>
      <c r="BB30" s="140"/>
      <c r="BC30" s="139" t="str">
        <f>IF(ISBLANK('PT Included Fields'!$F120),"",'PT Included Fields'!$F120)</f>
        <v>copernicum</v>
      </c>
      <c r="BD30" s="140"/>
      <c r="BE30" s="157"/>
      <c r="BF30" s="139" t="str">
        <f>IF(ISBLANK('PT Included Fields'!$F121),"",'PT Included Fields'!$F121)</f>
        <v>nihonium</v>
      </c>
      <c r="BG30" s="140"/>
      <c r="BH30" s="139" t="str">
        <f>IF(ISBLANK('PT Included Fields'!$F122),"",'PT Included Fields'!$F122)</f>
        <v>flerovium</v>
      </c>
      <c r="BI30" s="140"/>
      <c r="BJ30" s="139" t="str">
        <f>IF(ISBLANK('PT Included Fields'!$F123),"",'PT Included Fields'!$F123)</f>
        <v>moscovium</v>
      </c>
      <c r="BK30" s="140"/>
      <c r="BL30" s="139" t="str">
        <f>IF(ISBLANK('PT Included Fields'!$F124),"",'PT Included Fields'!$F124)</f>
        <v>livermorium</v>
      </c>
      <c r="BM30" s="140"/>
      <c r="BN30" s="139" t="str">
        <f>IF(ISBLANK('PT Included Fields'!$F125),"",'PT Included Fields'!$F125)</f>
        <v>tennessine</v>
      </c>
      <c r="BO30" s="140"/>
      <c r="BP30" s="160" t="str">
        <f>IF(ISBLANK('PT Included Fields'!$F126),"",'PT Included Fields'!$F126)</f>
        <v>oganesson</v>
      </c>
      <c r="BQ30" s="161"/>
    </row>
    <row r="31" spans="1:69" ht="12.75" customHeight="1">
      <c r="A31" s="133"/>
      <c r="B31" s="137"/>
      <c r="C31" s="145" t="str">
        <f>IF(ISBLANK('PT Included Fields'!$G95),"",'PT Included Fields'!$G95)</f>
        <v>223</v>
      </c>
      <c r="D31" s="146"/>
      <c r="E31" s="145" t="str">
        <f>IF(ISBLANK('PT Included Fields'!$G96),"",'PT Included Fields'!$G96)</f>
        <v>226</v>
      </c>
      <c r="F31" s="146"/>
      <c r="G31" s="136"/>
      <c r="H31" s="145" t="str">
        <f>IF(ISBLANK('PT Included Fields'!$G97),"",'PT Included Fields'!$G97)</f>
        <v>227</v>
      </c>
      <c r="I31" s="146"/>
      <c r="J31" s="145" t="str">
        <f>IF(ISBLANK('PT Included Fields'!$G98),"",'PT Included Fields'!$G98)</f>
        <v>232.0</v>
      </c>
      <c r="K31" s="146"/>
      <c r="L31" s="145" t="str">
        <f>IF(ISBLANK('PT Included Fields'!$G99),"",'PT Included Fields'!$G99)</f>
        <v>231.0</v>
      </c>
      <c r="M31" s="146"/>
      <c r="N31" s="145" t="str">
        <f>IF(ISBLANK('PT Included Fields'!$G100),"",'PT Included Fields'!$G100)</f>
        <v>238.0</v>
      </c>
      <c r="O31" s="146"/>
      <c r="P31" s="145" t="str">
        <f>IF(ISBLANK('PT Included Fields'!$G101),"",'PT Included Fields'!$G101)</f>
        <v>237</v>
      </c>
      <c r="Q31" s="146"/>
      <c r="R31" s="145" t="str">
        <f>IF(ISBLANK('PT Included Fields'!$G102),"",'PT Included Fields'!$G102)</f>
        <v>244</v>
      </c>
      <c r="S31" s="146"/>
      <c r="T31" s="145" t="str">
        <f>IF(ISBLANK('PT Included Fields'!$G103),"",'PT Included Fields'!$G103)</f>
        <v>243</v>
      </c>
      <c r="U31" s="146"/>
      <c r="V31" s="145" t="str">
        <f>IF(ISBLANK('PT Included Fields'!$G104),"",'PT Included Fields'!$G104)</f>
        <v>247</v>
      </c>
      <c r="W31" s="146"/>
      <c r="X31" s="145" t="str">
        <f>IF(ISBLANK('PT Included Fields'!$G105),"",'PT Included Fields'!$G105)</f>
        <v>247</v>
      </c>
      <c r="Y31" s="146"/>
      <c r="Z31" s="145" t="str">
        <f>IF(ISBLANK('PT Included Fields'!$G106),"",'PT Included Fields'!$G106)</f>
        <v>251</v>
      </c>
      <c r="AA31" s="146"/>
      <c r="AB31" s="145" t="str">
        <f>IF(ISBLANK('PT Included Fields'!$G107),"",'PT Included Fields'!$G107)</f>
        <v>252</v>
      </c>
      <c r="AC31" s="146"/>
      <c r="AD31" s="145" t="str">
        <f>IF(ISBLANK('PT Included Fields'!$G108),"",'PT Included Fields'!$G108)</f>
        <v>257</v>
      </c>
      <c r="AE31" s="146"/>
      <c r="AF31" s="145" t="str">
        <f>IF(ISBLANK('PT Included Fields'!$G109),"",'PT Included Fields'!$G109)</f>
        <v>258</v>
      </c>
      <c r="AG31" s="146"/>
      <c r="AH31" s="145" t="str">
        <f>IF(ISBLANK('PT Included Fields'!$G110),"",'PT Included Fields'!$G110)</f>
        <v>259</v>
      </c>
      <c r="AI31" s="146"/>
      <c r="AJ31" s="136"/>
      <c r="AK31" s="145" t="str">
        <f>IF(ISBLANK('PT Included Fields'!$G111),"",'PT Included Fields'!$G111)</f>
        <v>262</v>
      </c>
      <c r="AL31" s="146"/>
      <c r="AM31" s="145" t="str">
        <f>IF(ISBLANK('PT Included Fields'!$G112),"",'PT Included Fields'!$G112)</f>
        <v>267</v>
      </c>
      <c r="AN31" s="146"/>
      <c r="AO31" s="145" t="str">
        <f>IF(ISBLANK('PT Included Fields'!$G113),"",'PT Included Fields'!$G113)</f>
        <v>268</v>
      </c>
      <c r="AP31" s="146"/>
      <c r="AQ31" s="145" t="str">
        <f>IF(ISBLANK('PT Included Fields'!$G114),"",'PT Included Fields'!$G114)</f>
        <v>271</v>
      </c>
      <c r="AR31" s="146"/>
      <c r="AS31" s="145" t="str">
        <f>IF(ISBLANK('PT Included Fields'!$G115),"",'PT Included Fields'!$G115)</f>
        <v>272</v>
      </c>
      <c r="AT31" s="146"/>
      <c r="AU31" s="145" t="str">
        <f>IF(ISBLANK('PT Included Fields'!$G116),"",'PT Included Fields'!$G116)</f>
        <v>270</v>
      </c>
      <c r="AV31" s="146"/>
      <c r="AW31" s="145" t="str">
        <f>IF(ISBLANK('PT Included Fields'!$G117),"",'PT Included Fields'!$G117)</f>
        <v>276</v>
      </c>
      <c r="AX31" s="146"/>
      <c r="AY31" s="145" t="str">
        <f>IF(ISBLANK('PT Included Fields'!$G118),"",'PT Included Fields'!$G118)</f>
        <v>281</v>
      </c>
      <c r="AZ31" s="146"/>
      <c r="BA31" s="145" t="str">
        <f>IF(ISBLANK('PT Included Fields'!$G119),"",'PT Included Fields'!$G119)</f>
        <v>280</v>
      </c>
      <c r="BB31" s="146"/>
      <c r="BC31" s="145" t="str">
        <f>IF(ISBLANK('PT Included Fields'!$G120),"",'PT Included Fields'!$G120)</f>
        <v>285</v>
      </c>
      <c r="BD31" s="146"/>
      <c r="BE31" s="157"/>
      <c r="BF31" s="145" t="str">
        <f>IF(ISBLANK('PT Included Fields'!$G121),"",'PT Included Fields'!$G121)</f>
        <v>284</v>
      </c>
      <c r="BG31" s="146"/>
      <c r="BH31" s="145" t="str">
        <f>IF(ISBLANK('PT Included Fields'!$G122),"",'PT Included Fields'!$G122)</f>
        <v>289</v>
      </c>
      <c r="BI31" s="146"/>
      <c r="BJ31" s="145" t="str">
        <f>IF(ISBLANK('PT Included Fields'!$G123),"",'PT Included Fields'!$G123)</f>
        <v>288</v>
      </c>
      <c r="BK31" s="146"/>
      <c r="BL31" s="145" t="str">
        <f>IF(ISBLANK('PT Included Fields'!$G124),"",'PT Included Fields'!$G124)</f>
        <v>293</v>
      </c>
      <c r="BM31" s="146"/>
      <c r="BN31" s="145" t="str">
        <f>IF(ISBLANK('PT Included Fields'!$G125),"",'PT Included Fields'!$G125)</f>
        <v>292</v>
      </c>
      <c r="BO31" s="146"/>
      <c r="BP31" s="158" t="str">
        <f>IF(ISBLANK('PT Included Fields'!$G126),"",'PT Included Fields'!$G126)</f>
        <v>294</v>
      </c>
      <c r="BQ31" s="159"/>
    </row>
    <row r="32" spans="7:67" ht="12.75">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BE32" s="64"/>
      <c r="BN32" s="64"/>
      <c r="BO32" s="64"/>
    </row>
    <row r="34" spans="1:64" s="56" customFormat="1" ht="11.25" customHeight="1">
      <c r="A34" s="81"/>
      <c r="AB34" s="66"/>
      <c r="AC34" s="66"/>
      <c r="AD34" s="66"/>
      <c r="AE34" s="66"/>
      <c r="AF34" s="66"/>
      <c r="AG34" s="66"/>
      <c r="AH34" s="66"/>
      <c r="AI34" s="66"/>
      <c r="AJ34" s="135" t="str">
        <f>CONCATENATE("† ",$A16,"f ")</f>
        <v>† 4f </v>
      </c>
      <c r="AK34" s="59">
        <f>IF(ISBLANK('PT Included Fields'!$A65),"",'PT Included Fields'!$A65)</f>
        <v>57</v>
      </c>
      <c r="AL34" s="60" t="str">
        <f>IF(ISBLANK('PT Included Fields'!$H65),"",'PT Included Fields'!$H65)</f>
        <v>+3</v>
      </c>
      <c r="AM34" s="59">
        <f>IF(ISBLANK('PT Included Fields'!$A66),"",'PT Included Fields'!$A66)</f>
        <v>58</v>
      </c>
      <c r="AN34" s="60" t="str">
        <f>IF(ISBLANK('PT Included Fields'!$H66),"",'PT Included Fields'!$H66)</f>
        <v>+3,4</v>
      </c>
      <c r="AO34" s="59">
        <f>IF(ISBLANK('PT Included Fields'!$A67),"",'PT Included Fields'!$A67)</f>
        <v>59</v>
      </c>
      <c r="AP34" s="60" t="str">
        <f>IF(ISBLANK('PT Included Fields'!$H67),"",'PT Included Fields'!$H67)</f>
        <v>+3,4</v>
      </c>
      <c r="AQ34" s="59">
        <f>IF(ISBLANK('PT Included Fields'!$A68),"",'PT Included Fields'!$A68)</f>
        <v>60</v>
      </c>
      <c r="AR34" s="60" t="str">
        <f>IF(ISBLANK('PT Included Fields'!$H68),"",'PT Included Fields'!$H68)</f>
        <v>+3</v>
      </c>
      <c r="AS34" s="59">
        <f>IF(ISBLANK('PT Included Fields'!$A69),"",'PT Included Fields'!$A69)</f>
        <v>61</v>
      </c>
      <c r="AT34" s="60" t="str">
        <f>IF(ISBLANK('PT Included Fields'!$H69),"",'PT Included Fields'!$H69)</f>
        <v>+3</v>
      </c>
      <c r="AU34" s="59">
        <f>IF(ISBLANK('PT Included Fields'!$A70),"",'PT Included Fields'!$A70)</f>
        <v>62</v>
      </c>
      <c r="AV34" s="60" t="str">
        <f>IF(ISBLANK('PT Included Fields'!$H70),"",'PT Included Fields'!$H70)</f>
        <v>+3,2</v>
      </c>
      <c r="AW34" s="59">
        <f>IF(ISBLANK('PT Included Fields'!$A71),"",'PT Included Fields'!$A71)</f>
        <v>63</v>
      </c>
      <c r="AX34" s="60" t="str">
        <f>IF(ISBLANK('PT Included Fields'!$H71),"",'PT Included Fields'!$H71)</f>
        <v>+3,2</v>
      </c>
      <c r="AY34" s="59">
        <f>IF(ISBLANK('PT Included Fields'!$A72),"",'PT Included Fields'!$A72)</f>
        <v>64</v>
      </c>
      <c r="AZ34" s="60" t="str">
        <f>IF(ISBLANK('PT Included Fields'!$H72),"",'PT Included Fields'!$H72)</f>
        <v>+3</v>
      </c>
      <c r="BA34" s="59">
        <f>IF(ISBLANK('PT Included Fields'!$A73),"",'PT Included Fields'!$A73)</f>
        <v>65</v>
      </c>
      <c r="BB34" s="60" t="str">
        <f>IF(ISBLANK('PT Included Fields'!$H73),"",'PT Included Fields'!$H73)</f>
        <v>+3,4</v>
      </c>
      <c r="BC34" s="59">
        <f>IF(ISBLANK('PT Included Fields'!$A74),"",'PT Included Fields'!$A74)</f>
        <v>66</v>
      </c>
      <c r="BD34" s="60" t="str">
        <f>IF(ISBLANK('PT Included Fields'!$H74),"",'PT Included Fields'!$H74)</f>
        <v>+3</v>
      </c>
      <c r="BE34" s="59">
        <f>IF(ISBLANK('PT Included Fields'!$A75),"",'PT Included Fields'!$A75)</f>
        <v>67</v>
      </c>
      <c r="BF34" s="60" t="str">
        <f>IF(ISBLANK('PT Included Fields'!$H75),"",'PT Included Fields'!$H75)</f>
        <v>+3</v>
      </c>
      <c r="BG34" s="59">
        <f>IF(ISBLANK('PT Included Fields'!$A76),"",'PT Included Fields'!$A76)</f>
        <v>68</v>
      </c>
      <c r="BH34" s="60" t="str">
        <f>IF(ISBLANK('PT Included Fields'!$H76),"",'PT Included Fields'!$H76)</f>
        <v>+3</v>
      </c>
      <c r="BI34" s="59">
        <f>IF(ISBLANK('PT Included Fields'!$A77),"",'PT Included Fields'!$A77)</f>
        <v>69</v>
      </c>
      <c r="BJ34" s="60" t="str">
        <f>IF(ISBLANK('PT Included Fields'!$H77),"",'PT Included Fields'!$H77)</f>
        <v>+3,2</v>
      </c>
      <c r="BK34" s="59">
        <f>IF(ISBLANK('PT Included Fields'!$A78),"",'PT Included Fields'!$A78)</f>
        <v>70</v>
      </c>
      <c r="BL34" s="60" t="str">
        <f>IF(ISBLANK('PT Included Fields'!$H78),"",'PT Included Fields'!$H78)</f>
        <v>+3,2</v>
      </c>
    </row>
    <row r="35" spans="6:64" ht="18">
      <c r="F35" s="52" t="str">
        <f>'PT Included Fields'!C65</f>
        <v>lanthanides</v>
      </c>
      <c r="AB35" s="66"/>
      <c r="AC35" s="66"/>
      <c r="AD35" s="66"/>
      <c r="AE35" s="66"/>
      <c r="AF35" s="66"/>
      <c r="AG35" s="66"/>
      <c r="AH35" s="66"/>
      <c r="AI35" s="66"/>
      <c r="AJ35" s="135"/>
      <c r="AK35" s="141" t="str">
        <f>IF(ISBLANK('PT Included Fields'!$B65),"",'PT Included Fields'!$B65)</f>
        <v>La</v>
      </c>
      <c r="AL35" s="142"/>
      <c r="AM35" s="141" t="str">
        <f>IF(ISBLANK('PT Included Fields'!$B66),"",'PT Included Fields'!$B66)</f>
        <v>Ce</v>
      </c>
      <c r="AN35" s="142"/>
      <c r="AO35" s="141" t="str">
        <f>IF(ISBLANK('PT Included Fields'!$B67),"",'PT Included Fields'!$B67)</f>
        <v>Pr</v>
      </c>
      <c r="AP35" s="142"/>
      <c r="AQ35" s="141" t="str">
        <f>IF(ISBLANK('PT Included Fields'!$B68),"",'PT Included Fields'!$B68)</f>
        <v>Nd</v>
      </c>
      <c r="AR35" s="142"/>
      <c r="AS35" s="184" t="str">
        <f>IF(ISBLANK('PT Included Fields'!$B69),"",'PT Included Fields'!$B69)</f>
        <v>Pm</v>
      </c>
      <c r="AT35" s="185"/>
      <c r="AU35" s="141" t="str">
        <f>IF(ISBLANK('PT Included Fields'!$B70),"",'PT Included Fields'!$B70)</f>
        <v>Sm</v>
      </c>
      <c r="AV35" s="142"/>
      <c r="AW35" s="141" t="str">
        <f>IF(ISBLANK('PT Included Fields'!$B71),"",'PT Included Fields'!$B71)</f>
        <v>Eu</v>
      </c>
      <c r="AX35" s="142"/>
      <c r="AY35" s="141" t="str">
        <f>IF(ISBLANK('PT Included Fields'!$B72),"",'PT Included Fields'!$B72)</f>
        <v>Gd</v>
      </c>
      <c r="AZ35" s="142"/>
      <c r="BA35" s="141" t="str">
        <f>IF(ISBLANK('PT Included Fields'!$B73),"",'PT Included Fields'!$B73)</f>
        <v>Tb</v>
      </c>
      <c r="BB35" s="142"/>
      <c r="BC35" s="141" t="str">
        <f>IF(ISBLANK('PT Included Fields'!$B74),"",'PT Included Fields'!$B74)</f>
        <v>Dy</v>
      </c>
      <c r="BD35" s="142"/>
      <c r="BE35" s="141" t="str">
        <f>IF(ISBLANK('PT Included Fields'!$B75),"",'PT Included Fields'!$B75)</f>
        <v>Ho</v>
      </c>
      <c r="BF35" s="142"/>
      <c r="BG35" s="141" t="str">
        <f>IF(ISBLANK('PT Included Fields'!$B76),"",'PT Included Fields'!$B76)</f>
        <v>Er</v>
      </c>
      <c r="BH35" s="142"/>
      <c r="BI35" s="141" t="str">
        <f>IF(ISBLANK('PT Included Fields'!$B77),"",'PT Included Fields'!$B77)</f>
        <v>Tm</v>
      </c>
      <c r="BJ35" s="142"/>
      <c r="BK35" s="141" t="str">
        <f>IF(ISBLANK('PT Included Fields'!$B78),"",'PT Included Fields'!$B78)</f>
        <v>Yb</v>
      </c>
      <c r="BL35" s="142"/>
    </row>
    <row r="36" spans="6:64" ht="9.75" customHeight="1">
      <c r="F36" s="49" t="s">
        <v>14</v>
      </c>
      <c r="AB36" s="66"/>
      <c r="AC36" s="66"/>
      <c r="AD36" s="66"/>
      <c r="AE36" s="66"/>
      <c r="AF36" s="66"/>
      <c r="AG36" s="66"/>
      <c r="AH36" s="66"/>
      <c r="AI36" s="66"/>
      <c r="AJ36" s="135"/>
      <c r="AK36" s="139" t="str">
        <f>IF(ISBLANK('PT Included Fields'!$F65),"",'PT Included Fields'!$F65)</f>
        <v>lanthanum</v>
      </c>
      <c r="AL36" s="140"/>
      <c r="AM36" s="139" t="str">
        <f>IF(ISBLANK('PT Included Fields'!$F66),"",'PT Included Fields'!$F66)</f>
        <v>cerium</v>
      </c>
      <c r="AN36" s="140"/>
      <c r="AO36" s="139" t="str">
        <f>IF(ISBLANK('PT Included Fields'!$F67),"",'PT Included Fields'!$F67)</f>
        <v>praseodymium</v>
      </c>
      <c r="AP36" s="140"/>
      <c r="AQ36" s="139" t="str">
        <f>IF(ISBLANK('PT Included Fields'!$F68),"",'PT Included Fields'!$F68)</f>
        <v>neodymium</v>
      </c>
      <c r="AR36" s="140"/>
      <c r="AS36" s="139" t="str">
        <f>IF(ISBLANK('PT Included Fields'!$F69),"",'PT Included Fields'!$F69)</f>
        <v>promethium</v>
      </c>
      <c r="AT36" s="140"/>
      <c r="AU36" s="139" t="str">
        <f>IF(ISBLANK('PT Included Fields'!$F70),"",'PT Included Fields'!$F70)</f>
        <v>samarium</v>
      </c>
      <c r="AV36" s="140"/>
      <c r="AW36" s="139" t="str">
        <f>IF(ISBLANK('PT Included Fields'!$F71),"",'PT Included Fields'!$F71)</f>
        <v>europium</v>
      </c>
      <c r="AX36" s="140"/>
      <c r="AY36" s="139" t="str">
        <f>IF(ISBLANK('PT Included Fields'!$F72),"",'PT Included Fields'!$F72)</f>
        <v>gadolinium</v>
      </c>
      <c r="AZ36" s="140"/>
      <c r="BA36" s="139" t="str">
        <f>IF(ISBLANK('PT Included Fields'!$F73),"",'PT Included Fields'!$F73)</f>
        <v>terbium</v>
      </c>
      <c r="BB36" s="140"/>
      <c r="BC36" s="139" t="str">
        <f>IF(ISBLANK('PT Included Fields'!$F74),"",'PT Included Fields'!$F74)</f>
        <v>dysprosium</v>
      </c>
      <c r="BD36" s="140"/>
      <c r="BE36" s="139" t="str">
        <f>IF(ISBLANK('PT Included Fields'!$F75),"",'PT Included Fields'!$F75)</f>
        <v>holmium</v>
      </c>
      <c r="BF36" s="140"/>
      <c r="BG36" s="139" t="str">
        <f>IF(ISBLANK('PT Included Fields'!$F76),"",'PT Included Fields'!$F76)</f>
        <v>erbium</v>
      </c>
      <c r="BH36" s="140"/>
      <c r="BI36" s="139" t="str">
        <f>IF(ISBLANK('PT Included Fields'!$F77),"",'PT Included Fields'!$F77)</f>
        <v>thulium</v>
      </c>
      <c r="BJ36" s="140"/>
      <c r="BK36" s="139" t="str">
        <f>IF(ISBLANK('PT Included Fields'!$F78),"",'PT Included Fields'!$F78)</f>
        <v>ytterbium</v>
      </c>
      <c r="BL36" s="140"/>
    </row>
    <row r="37" spans="28:64" ht="12.75" customHeight="1">
      <c r="AB37" s="66"/>
      <c r="AC37" s="66"/>
      <c r="AD37" s="66"/>
      <c r="AE37" s="66"/>
      <c r="AF37" s="66"/>
      <c r="AG37" s="66"/>
      <c r="AH37" s="66"/>
      <c r="AI37" s="66"/>
      <c r="AJ37" s="135"/>
      <c r="AK37" s="145" t="str">
        <f>IF(ISBLANK('PT Included Fields'!$G65),"",'PT Included Fields'!$G65)</f>
        <v>138.9</v>
      </c>
      <c r="AL37" s="146"/>
      <c r="AM37" s="145" t="str">
        <f>IF(ISBLANK('PT Included Fields'!$G66),"",'PT Included Fields'!$G66)</f>
        <v>140.1</v>
      </c>
      <c r="AN37" s="146"/>
      <c r="AO37" s="145" t="str">
        <f>IF(ISBLANK('PT Included Fields'!$G67),"",'PT Included Fields'!$G67)</f>
        <v>140.9</v>
      </c>
      <c r="AP37" s="146"/>
      <c r="AQ37" s="145" t="str">
        <f>IF(ISBLANK('PT Included Fields'!$G68),"",'PT Included Fields'!$G68)</f>
        <v>144.2</v>
      </c>
      <c r="AR37" s="146"/>
      <c r="AS37" s="145" t="str">
        <f>IF(ISBLANK('PT Included Fields'!$G69),"",'PT Included Fields'!$G69)</f>
        <v>145</v>
      </c>
      <c r="AT37" s="146"/>
      <c r="AU37" s="145" t="str">
        <f>IF(ISBLANK('PT Included Fields'!$G70),"",'PT Included Fields'!$G70)</f>
        <v>150.4</v>
      </c>
      <c r="AV37" s="146"/>
      <c r="AW37" s="145" t="str">
        <f>IF(ISBLANK('PT Included Fields'!$G71),"",'PT Included Fields'!$G71)</f>
        <v>152.0</v>
      </c>
      <c r="AX37" s="146"/>
      <c r="AY37" s="145" t="str">
        <f>IF(ISBLANK('PT Included Fields'!$G72),"",'PT Included Fields'!$G72)</f>
        <v>157.3</v>
      </c>
      <c r="AZ37" s="146"/>
      <c r="BA37" s="145" t="str">
        <f>IF(ISBLANK('PT Included Fields'!$G73),"",'PT Included Fields'!$G73)</f>
        <v>158.9</v>
      </c>
      <c r="BB37" s="146"/>
      <c r="BC37" s="145" t="str">
        <f>IF(ISBLANK('PT Included Fields'!$G74),"",'PT Included Fields'!$G74)</f>
        <v>162.5</v>
      </c>
      <c r="BD37" s="146"/>
      <c r="BE37" s="145" t="str">
        <f>IF(ISBLANK('PT Included Fields'!$G75),"",'PT Included Fields'!$G75)</f>
        <v>164.9</v>
      </c>
      <c r="BF37" s="146"/>
      <c r="BG37" s="145" t="str">
        <f>IF(ISBLANK('PT Included Fields'!$G76),"",'PT Included Fields'!$G76)</f>
        <v>167.3</v>
      </c>
      <c r="BH37" s="146"/>
      <c r="BI37" s="145" t="str">
        <f>IF(ISBLANK('PT Included Fields'!$G77),"",'PT Included Fields'!$G77)</f>
        <v>168.9</v>
      </c>
      <c r="BJ37" s="146"/>
      <c r="BK37" s="145" t="str">
        <f>IF(ISBLANK('PT Included Fields'!$G78),"",'PT Included Fields'!$G78)</f>
        <v>173.1</v>
      </c>
      <c r="BL37" s="146"/>
    </row>
    <row r="38" spans="1:64" s="56" customFormat="1" ht="11.25" customHeight="1">
      <c r="A38" s="81"/>
      <c r="AJ38" s="135" t="str">
        <f>CONCATENATE("‡ ",$A20,"f ")</f>
        <v>‡ 5f </v>
      </c>
      <c r="AK38" s="59">
        <f>IF(ISBLANK('PT Included Fields'!$A97),"",'PT Included Fields'!$A97)</f>
        <v>89</v>
      </c>
      <c r="AL38" s="60" t="str">
        <f>IF(ISBLANK('PT Included Fields'!$H97),"",'PT Included Fields'!$H97)</f>
        <v>+3</v>
      </c>
      <c r="AM38" s="59">
        <f>IF(ISBLANK('PT Included Fields'!$A98),"",'PT Included Fields'!$A98)</f>
        <v>90</v>
      </c>
      <c r="AN38" s="60" t="str">
        <f>IF(ISBLANK('PT Included Fields'!$H98),"",'PT Included Fields'!$H98)</f>
        <v>+4</v>
      </c>
      <c r="AO38" s="59">
        <f>IF(ISBLANK('PT Included Fields'!$A99),"",'PT Included Fields'!$A99)</f>
        <v>91</v>
      </c>
      <c r="AP38" s="60" t="str">
        <f>IF(ISBLANK('PT Included Fields'!$H99),"",'PT Included Fields'!$H99)</f>
        <v>+5,4</v>
      </c>
      <c r="AQ38" s="59">
        <f>IF(ISBLANK('PT Included Fields'!$A100),"",'PT Included Fields'!$A100)</f>
        <v>92</v>
      </c>
      <c r="AR38" s="60" t="str">
        <f>IF(ISBLANK('PT Included Fields'!$H100),"",'PT Included Fields'!$H100)</f>
        <v>+6,3,4,5</v>
      </c>
      <c r="AS38" s="59">
        <f>IF(ISBLANK('PT Included Fields'!$A101),"",'PT Included Fields'!$A101)</f>
        <v>93</v>
      </c>
      <c r="AT38" s="60" t="str">
        <f>IF(ISBLANK('PT Included Fields'!$H101),"",'PT Included Fields'!$H101)</f>
        <v>+5,3,4,6</v>
      </c>
      <c r="AU38" s="59">
        <f>IF(ISBLANK('PT Included Fields'!$A102),"",'PT Included Fields'!$A102)</f>
        <v>94</v>
      </c>
      <c r="AV38" s="60" t="str">
        <f>IF(ISBLANK('PT Included Fields'!$H102),"",'PT Included Fields'!$H102)</f>
        <v>+4,3,5,6</v>
      </c>
      <c r="AW38" s="59">
        <f>IF(ISBLANK('PT Included Fields'!$A103),"",'PT Included Fields'!$A103)</f>
        <v>95</v>
      </c>
      <c r="AX38" s="60" t="str">
        <f>IF(ISBLANK('PT Included Fields'!$H103),"",'PT Included Fields'!$H103)</f>
        <v>+3,4,5,6</v>
      </c>
      <c r="AY38" s="59">
        <f>IF(ISBLANK('PT Included Fields'!$A104),"",'PT Included Fields'!$A104)</f>
        <v>96</v>
      </c>
      <c r="AZ38" s="60" t="str">
        <f>IF(ISBLANK('PT Included Fields'!$H104),"",'PT Included Fields'!$H104)</f>
        <v>+3</v>
      </c>
      <c r="BA38" s="59">
        <f>IF(ISBLANK('PT Included Fields'!$A105),"",'PT Included Fields'!$A105)</f>
        <v>97</v>
      </c>
      <c r="BB38" s="60" t="str">
        <f>IF(ISBLANK('PT Included Fields'!$H105),"",'PT Included Fields'!$H105)</f>
        <v>+3,4</v>
      </c>
      <c r="BC38" s="59">
        <f>IF(ISBLANK('PT Included Fields'!$A106),"",'PT Included Fields'!$A106)</f>
        <v>98</v>
      </c>
      <c r="BD38" s="60" t="str">
        <f>IF(ISBLANK('PT Included Fields'!$H106),"",'PT Included Fields'!$H106)</f>
        <v>+3</v>
      </c>
      <c r="BE38" s="59">
        <f>IF(ISBLANK('PT Included Fields'!$A107),"",'PT Included Fields'!$A107)</f>
        <v>99</v>
      </c>
      <c r="BF38" s="60" t="str">
        <f>IF(ISBLANK('PT Included Fields'!$H107),"",'PT Included Fields'!$H107)</f>
        <v>+3</v>
      </c>
      <c r="BG38" s="59">
        <f>IF(ISBLANK('PT Included Fields'!$A108),"",'PT Included Fields'!$A108)</f>
        <v>100</v>
      </c>
      <c r="BH38" s="60" t="str">
        <f>IF(ISBLANK('PT Included Fields'!$H108),"",'PT Included Fields'!$H108)</f>
        <v>+3</v>
      </c>
      <c r="BI38" s="59">
        <f>IF(ISBLANK('PT Included Fields'!$A109),"",'PT Included Fields'!$A109)</f>
        <v>101</v>
      </c>
      <c r="BJ38" s="60" t="str">
        <f>IF(ISBLANK('PT Included Fields'!$H109),"",'PT Included Fields'!$H109)</f>
        <v>+3,2</v>
      </c>
      <c r="BK38" s="59">
        <f>IF(ISBLANK('PT Included Fields'!$A110),"",'PT Included Fields'!$A110)</f>
        <v>102</v>
      </c>
      <c r="BL38" s="60" t="str">
        <f>IF(ISBLANK('PT Included Fields'!$H110),"",'PT Included Fields'!$H110)</f>
        <v>+2,3</v>
      </c>
    </row>
    <row r="39" spans="6:64" ht="18">
      <c r="F39" s="52" t="str">
        <f>'PT Included Fields'!C97</f>
        <v>actinides</v>
      </c>
      <c r="AJ39" s="135"/>
      <c r="AK39" s="141" t="str">
        <f>IF(ISBLANK('PT Included Fields'!$B97),"",'PT Included Fields'!$B97)</f>
        <v>Ac</v>
      </c>
      <c r="AL39" s="142"/>
      <c r="AM39" s="141" t="str">
        <f>IF(ISBLANK('PT Included Fields'!$B98),"",'PT Included Fields'!$B98)</f>
        <v>Th</v>
      </c>
      <c r="AN39" s="142"/>
      <c r="AO39" s="141" t="str">
        <f>IF(ISBLANK('PT Included Fields'!$B99),"",'PT Included Fields'!$B99)</f>
        <v>Pa</v>
      </c>
      <c r="AP39" s="142"/>
      <c r="AQ39" s="141" t="str">
        <f>IF(ISBLANK('PT Included Fields'!$B100),"",'PT Included Fields'!$B100)</f>
        <v>U</v>
      </c>
      <c r="AR39" s="142"/>
      <c r="AS39" s="184" t="str">
        <f>IF(ISBLANK('PT Included Fields'!$B101),"",'PT Included Fields'!$B101)</f>
        <v>Np</v>
      </c>
      <c r="AT39" s="185"/>
      <c r="AU39" s="184" t="str">
        <f>IF(ISBLANK('PT Included Fields'!$B102),"",'PT Included Fields'!$B102)</f>
        <v>Pu</v>
      </c>
      <c r="AV39" s="185"/>
      <c r="AW39" s="184" t="str">
        <f>IF(ISBLANK('PT Included Fields'!$B103),"",'PT Included Fields'!$B103)</f>
        <v>Am</v>
      </c>
      <c r="AX39" s="185"/>
      <c r="AY39" s="184" t="str">
        <f>IF(ISBLANK('PT Included Fields'!$B104),"",'PT Included Fields'!$B104)</f>
        <v>Cm</v>
      </c>
      <c r="AZ39" s="185"/>
      <c r="BA39" s="184" t="str">
        <f>IF(ISBLANK('PT Included Fields'!$B105),"",'PT Included Fields'!$B105)</f>
        <v>Bk</v>
      </c>
      <c r="BB39" s="185"/>
      <c r="BC39" s="184" t="str">
        <f>IF(ISBLANK('PT Included Fields'!$B106),"",'PT Included Fields'!$B106)</f>
        <v>Cf</v>
      </c>
      <c r="BD39" s="185"/>
      <c r="BE39" s="184" t="str">
        <f>IF(ISBLANK('PT Included Fields'!$B107),"",'PT Included Fields'!$B107)</f>
        <v>Es</v>
      </c>
      <c r="BF39" s="185"/>
      <c r="BG39" s="184" t="str">
        <f>IF(ISBLANK('PT Included Fields'!$B108),"",'PT Included Fields'!$B108)</f>
        <v>Fm</v>
      </c>
      <c r="BH39" s="185"/>
      <c r="BI39" s="184" t="str">
        <f>IF(ISBLANK('PT Included Fields'!$B109),"",'PT Included Fields'!$B109)</f>
        <v>Md</v>
      </c>
      <c r="BJ39" s="185"/>
      <c r="BK39" s="184" t="str">
        <f>IF(ISBLANK('PT Included Fields'!$B110),"",'PT Included Fields'!$B110)</f>
        <v>No</v>
      </c>
      <c r="BL39" s="185"/>
    </row>
    <row r="40" spans="36:64" ht="9.75" customHeight="1">
      <c r="AJ40" s="135"/>
      <c r="AK40" s="139" t="str">
        <f>IF(ISBLANK('PT Included Fields'!$F97),"",'PT Included Fields'!$F97)</f>
        <v>actinium</v>
      </c>
      <c r="AL40" s="140"/>
      <c r="AM40" s="139" t="str">
        <f>IF(ISBLANK('PT Included Fields'!$F98),"",'PT Included Fields'!$F98)</f>
        <v>thorium</v>
      </c>
      <c r="AN40" s="140"/>
      <c r="AO40" s="139" t="str">
        <f>IF(ISBLANK('PT Included Fields'!$F99),"",'PT Included Fields'!$F99)</f>
        <v>protactinium</v>
      </c>
      <c r="AP40" s="140"/>
      <c r="AQ40" s="139" t="str">
        <f>IF(ISBLANK('PT Included Fields'!$F100),"",'PT Included Fields'!$F100)</f>
        <v>uranium</v>
      </c>
      <c r="AR40" s="140"/>
      <c r="AS40" s="139" t="str">
        <f>IF(ISBLANK('PT Included Fields'!$F101),"",'PT Included Fields'!$F101)</f>
        <v>neptunium</v>
      </c>
      <c r="AT40" s="140"/>
      <c r="AU40" s="139" t="str">
        <f>IF(ISBLANK('PT Included Fields'!$F102),"",'PT Included Fields'!$F102)</f>
        <v>plutonium</v>
      </c>
      <c r="AV40" s="140"/>
      <c r="AW40" s="139" t="str">
        <f>IF(ISBLANK('PT Included Fields'!$F103),"",'PT Included Fields'!$F103)</f>
        <v>americium</v>
      </c>
      <c r="AX40" s="140"/>
      <c r="AY40" s="139" t="str">
        <f>IF(ISBLANK('PT Included Fields'!$F104),"",'PT Included Fields'!$F104)</f>
        <v>curium</v>
      </c>
      <c r="AZ40" s="140"/>
      <c r="BA40" s="139" t="str">
        <f>IF(ISBLANK('PT Included Fields'!$F105),"",'PT Included Fields'!$F105)</f>
        <v>berkelium</v>
      </c>
      <c r="BB40" s="140"/>
      <c r="BC40" s="139" t="str">
        <f>IF(ISBLANK('PT Included Fields'!$F106),"",'PT Included Fields'!$F106)</f>
        <v>californium</v>
      </c>
      <c r="BD40" s="140"/>
      <c r="BE40" s="139" t="str">
        <f>IF(ISBLANK('PT Included Fields'!$F107),"",'PT Included Fields'!$F107)</f>
        <v>einsteinium</v>
      </c>
      <c r="BF40" s="140"/>
      <c r="BG40" s="139" t="str">
        <f>IF(ISBLANK('PT Included Fields'!$F108),"",'PT Included Fields'!$F108)</f>
        <v>fermium</v>
      </c>
      <c r="BH40" s="140"/>
      <c r="BI40" s="139" t="str">
        <f>IF(ISBLANK('PT Included Fields'!$F109),"",'PT Included Fields'!$F109)</f>
        <v>mendelevium</v>
      </c>
      <c r="BJ40" s="140"/>
      <c r="BK40" s="139" t="str">
        <f>IF(ISBLANK('PT Included Fields'!$F110),"",'PT Included Fields'!$F110)</f>
        <v>nobelium</v>
      </c>
      <c r="BL40" s="140"/>
    </row>
    <row r="41" spans="36:64" ht="12.75" customHeight="1">
      <c r="AJ41" s="135"/>
      <c r="AK41" s="145" t="str">
        <f>IF(ISBLANK('PT Included Fields'!$G97),"",'PT Included Fields'!$G97)</f>
        <v>227</v>
      </c>
      <c r="AL41" s="146"/>
      <c r="AM41" s="145" t="str">
        <f>IF(ISBLANK('PT Included Fields'!$G98),"",'PT Included Fields'!$G98)</f>
        <v>232.0</v>
      </c>
      <c r="AN41" s="146"/>
      <c r="AO41" s="145" t="str">
        <f>IF(ISBLANK('PT Included Fields'!$G99),"",'PT Included Fields'!$G99)</f>
        <v>231.0</v>
      </c>
      <c r="AP41" s="146"/>
      <c r="AQ41" s="145" t="str">
        <f>IF(ISBLANK('PT Included Fields'!$G100),"",'PT Included Fields'!$G100)</f>
        <v>238.0</v>
      </c>
      <c r="AR41" s="146"/>
      <c r="AS41" s="145" t="str">
        <f>IF(ISBLANK('PT Included Fields'!$G101),"",'PT Included Fields'!$G101)</f>
        <v>237</v>
      </c>
      <c r="AT41" s="146"/>
      <c r="AU41" s="145" t="str">
        <f>IF(ISBLANK('PT Included Fields'!$G102),"",'PT Included Fields'!$G102)</f>
        <v>244</v>
      </c>
      <c r="AV41" s="146"/>
      <c r="AW41" s="145" t="str">
        <f>IF(ISBLANK('PT Included Fields'!$G103),"",'PT Included Fields'!$G103)</f>
        <v>243</v>
      </c>
      <c r="AX41" s="146"/>
      <c r="AY41" s="145" t="str">
        <f>IF(ISBLANK('PT Included Fields'!$G104),"",'PT Included Fields'!$G104)</f>
        <v>247</v>
      </c>
      <c r="AZ41" s="146"/>
      <c r="BA41" s="145" t="str">
        <f>IF(ISBLANK('PT Included Fields'!$G105),"",'PT Included Fields'!$G105)</f>
        <v>247</v>
      </c>
      <c r="BB41" s="146"/>
      <c r="BC41" s="145" t="str">
        <f>IF(ISBLANK('PT Included Fields'!$G106),"",'PT Included Fields'!$G106)</f>
        <v>251</v>
      </c>
      <c r="BD41" s="146"/>
      <c r="BE41" s="145" t="str">
        <f>IF(ISBLANK('PT Included Fields'!$G107),"",'PT Included Fields'!$G107)</f>
        <v>252</v>
      </c>
      <c r="BF41" s="146"/>
      <c r="BG41" s="145" t="str">
        <f>IF(ISBLANK('PT Included Fields'!$G108),"",'PT Included Fields'!$G108)</f>
        <v>257</v>
      </c>
      <c r="BH41" s="146"/>
      <c r="BI41" s="145" t="str">
        <f>IF(ISBLANK('PT Included Fields'!$G109),"",'PT Included Fields'!$G109)</f>
        <v>258</v>
      </c>
      <c r="BJ41" s="146"/>
      <c r="BK41" s="145" t="str">
        <f>IF(ISBLANK('PT Included Fields'!$G110),"",'PT Included Fields'!$G110)</f>
        <v>259</v>
      </c>
      <c r="BL41" s="146"/>
    </row>
    <row r="42" spans="7:36" ht="13.5" customHeight="1">
      <c r="G42" s="47"/>
      <c r="H42" s="47"/>
      <c r="I42" s="47"/>
      <c r="J42" s="47"/>
      <c r="K42" s="47"/>
      <c r="L42" s="47"/>
      <c r="M42" s="47"/>
      <c r="N42" s="47"/>
      <c r="O42" s="47"/>
      <c r="P42" s="47"/>
      <c r="Q42" s="47"/>
      <c r="R42" s="47"/>
      <c r="S42" s="47"/>
      <c r="T42" s="47"/>
      <c r="U42" s="47"/>
      <c r="V42" s="47"/>
      <c r="W42" s="47"/>
      <c r="X42" s="47"/>
      <c r="Y42" s="64"/>
      <c r="Z42" s="64"/>
      <c r="AA42" s="64"/>
      <c r="AB42" s="64"/>
      <c r="AC42" s="64"/>
      <c r="AD42" s="64"/>
      <c r="AE42" s="64"/>
      <c r="AF42" s="64"/>
      <c r="AG42" s="64"/>
      <c r="AH42" s="64"/>
      <c r="AI42" s="64"/>
      <c r="AJ42" s="64"/>
    </row>
    <row r="43" spans="4:69" ht="13.5" customHeight="1">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BM43" s="82"/>
      <c r="BN43" s="82"/>
      <c r="BO43" s="82"/>
      <c r="BP43" s="82"/>
      <c r="BQ43" s="82"/>
    </row>
    <row r="44" spans="3:69" ht="20.25">
      <c r="C44" s="83"/>
      <c r="D44" s="84"/>
      <c r="E44" s="84"/>
      <c r="F44" s="84"/>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J44" s="84"/>
      <c r="AK44" s="85"/>
      <c r="AL44" s="85"/>
      <c r="AM44" s="85"/>
      <c r="AN44" s="85"/>
      <c r="AO44" s="85"/>
      <c r="AP44" s="85"/>
      <c r="AQ44" s="85"/>
      <c r="AR44" s="85"/>
      <c r="AS44" s="85"/>
      <c r="AT44" s="85"/>
      <c r="AU44" s="85"/>
      <c r="AV44" s="85"/>
      <c r="AW44" s="86" t="s">
        <v>1593</v>
      </c>
      <c r="AX44" s="85"/>
      <c r="AY44" s="85"/>
      <c r="AZ44" s="85"/>
      <c r="BA44" s="85"/>
      <c r="BB44" s="85"/>
      <c r="BC44" s="85"/>
      <c r="BD44" s="85"/>
      <c r="BE44" s="85"/>
      <c r="BF44" s="85"/>
      <c r="BG44" s="85"/>
      <c r="BH44" s="85"/>
      <c r="BI44" s="85"/>
      <c r="BJ44" s="85"/>
      <c r="BK44" s="85"/>
      <c r="BL44" s="85"/>
      <c r="BM44" s="85"/>
      <c r="BN44" s="87"/>
      <c r="BQ44" s="64"/>
    </row>
    <row r="45" spans="3:69" s="65" customFormat="1" ht="19.5">
      <c r="C45" s="97" t="s">
        <v>1573</v>
      </c>
      <c r="D45" s="98"/>
      <c r="E45" s="98"/>
      <c r="F45" s="9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J45" s="116" t="s">
        <v>1630</v>
      </c>
      <c r="AK45" s="116"/>
      <c r="AL45" s="143"/>
      <c r="AM45" s="115" t="s">
        <v>1587</v>
      </c>
      <c r="AN45" s="116"/>
      <c r="AO45" s="116"/>
      <c r="AP45" s="116"/>
      <c r="AQ45" s="116" t="s">
        <v>1631</v>
      </c>
      <c r="AR45" s="121"/>
      <c r="AS45" s="122"/>
      <c r="AT45" s="117" t="s">
        <v>1622</v>
      </c>
      <c r="AU45" s="118"/>
      <c r="AV45" s="118"/>
      <c r="AW45" s="118"/>
      <c r="AX45" s="116" t="s">
        <v>1632</v>
      </c>
      <c r="AY45" s="121"/>
      <c r="AZ45" s="122"/>
      <c r="BA45" s="101" t="s">
        <v>1584</v>
      </c>
      <c r="BB45" s="102"/>
      <c r="BC45" s="102"/>
      <c r="BD45" s="102"/>
      <c r="BE45" s="102" t="s">
        <v>1633</v>
      </c>
      <c r="BF45" s="103"/>
      <c r="BG45" s="104"/>
      <c r="BH45" s="115" t="s">
        <v>1583</v>
      </c>
      <c r="BI45" s="116"/>
      <c r="BJ45" s="116"/>
      <c r="BK45" s="116"/>
      <c r="BL45" s="116" t="s">
        <v>1634</v>
      </c>
      <c r="BM45" s="121"/>
      <c r="BN45" s="130"/>
      <c r="BP45" s="89"/>
      <c r="BQ45" s="89"/>
    </row>
    <row r="46" spans="1:66" s="88" customFormat="1" ht="19.5">
      <c r="A46" s="65"/>
      <c r="C46" s="132" t="s">
        <v>1594</v>
      </c>
      <c r="D46" s="127"/>
      <c r="E46" s="127"/>
      <c r="F46" s="127"/>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106" t="s">
        <v>1635</v>
      </c>
      <c r="AK46" s="106"/>
      <c r="AL46" s="144"/>
      <c r="AM46" s="101" t="s">
        <v>1575</v>
      </c>
      <c r="AN46" s="102"/>
      <c r="AO46" s="102"/>
      <c r="AP46" s="102"/>
      <c r="AQ46" s="102" t="s">
        <v>1636</v>
      </c>
      <c r="AR46" s="103"/>
      <c r="AS46" s="104"/>
      <c r="AT46" s="119"/>
      <c r="AU46" s="120"/>
      <c r="AV46" s="120"/>
      <c r="AW46" s="120"/>
      <c r="AX46" s="100"/>
      <c r="AY46" s="100"/>
      <c r="AZ46" s="123"/>
      <c r="BA46" s="101" t="s">
        <v>1585</v>
      </c>
      <c r="BB46" s="102"/>
      <c r="BC46" s="102"/>
      <c r="BD46" s="102"/>
      <c r="BE46" s="102" t="s">
        <v>1637</v>
      </c>
      <c r="BF46" s="103"/>
      <c r="BG46" s="104"/>
      <c r="BH46" s="101" t="s">
        <v>1597</v>
      </c>
      <c r="BI46" s="102"/>
      <c r="BJ46" s="102"/>
      <c r="BK46" s="102"/>
      <c r="BL46" s="102" t="s">
        <v>1638</v>
      </c>
      <c r="BM46" s="103"/>
      <c r="BN46" s="107"/>
    </row>
    <row r="47" spans="1:66" s="88" customFormat="1" ht="19.5">
      <c r="A47" s="65"/>
      <c r="C47" s="97" t="s">
        <v>1574</v>
      </c>
      <c r="D47" s="98"/>
      <c r="E47" s="98"/>
      <c r="F47" s="98"/>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102" t="s">
        <v>1639</v>
      </c>
      <c r="AK47" s="103"/>
      <c r="AL47" s="104"/>
      <c r="AM47" s="101" t="s">
        <v>1586</v>
      </c>
      <c r="AN47" s="102"/>
      <c r="AO47" s="102"/>
      <c r="AP47" s="102"/>
      <c r="AQ47" s="102" t="s">
        <v>1640</v>
      </c>
      <c r="AR47" s="103"/>
      <c r="AS47" s="104"/>
      <c r="AT47" s="101" t="s">
        <v>1603</v>
      </c>
      <c r="AU47" s="102"/>
      <c r="AV47" s="102"/>
      <c r="AW47" s="102"/>
      <c r="AX47" s="102" t="s">
        <v>1641</v>
      </c>
      <c r="AY47" s="103"/>
      <c r="AZ47" s="104"/>
      <c r="BA47" s="101" t="s">
        <v>1609</v>
      </c>
      <c r="BB47" s="102"/>
      <c r="BC47" s="102"/>
      <c r="BD47" s="102"/>
      <c r="BE47" s="102" t="s">
        <v>1642</v>
      </c>
      <c r="BF47" s="103"/>
      <c r="BG47" s="104"/>
      <c r="BH47" s="101" t="s">
        <v>1602</v>
      </c>
      <c r="BI47" s="102"/>
      <c r="BJ47" s="102"/>
      <c r="BK47" s="102"/>
      <c r="BL47" s="102" t="s">
        <v>1643</v>
      </c>
      <c r="BM47" s="103"/>
      <c r="BN47" s="107"/>
    </row>
    <row r="48" spans="1:66" s="88" customFormat="1" ht="19.5">
      <c r="A48" s="65"/>
      <c r="C48" s="99"/>
      <c r="D48" s="100"/>
      <c r="E48" s="100"/>
      <c r="F48" s="100"/>
      <c r="AJ48" s="102" t="s">
        <v>1644</v>
      </c>
      <c r="AK48" s="103"/>
      <c r="AL48" s="104"/>
      <c r="AM48" s="101" t="s">
        <v>1588</v>
      </c>
      <c r="AN48" s="102"/>
      <c r="AO48" s="102"/>
      <c r="AP48" s="102"/>
      <c r="AQ48" s="102" t="s">
        <v>1645</v>
      </c>
      <c r="AR48" s="103"/>
      <c r="AS48" s="104"/>
      <c r="AT48" s="101" t="s">
        <v>1589</v>
      </c>
      <c r="AU48" s="102"/>
      <c r="AV48" s="102"/>
      <c r="AW48" s="102"/>
      <c r="AX48" s="102" t="s">
        <v>1646</v>
      </c>
      <c r="AY48" s="103"/>
      <c r="AZ48" s="104"/>
      <c r="BA48" s="101" t="s">
        <v>1581</v>
      </c>
      <c r="BB48" s="102"/>
      <c r="BC48" s="102"/>
      <c r="BD48" s="102"/>
      <c r="BE48" s="102" t="s">
        <v>1647</v>
      </c>
      <c r="BF48" s="103"/>
      <c r="BG48" s="104"/>
      <c r="BH48" s="105" t="s">
        <v>1590</v>
      </c>
      <c r="BI48" s="106"/>
      <c r="BJ48" s="106"/>
      <c r="BK48" s="106"/>
      <c r="BL48" s="106" t="s">
        <v>1648</v>
      </c>
      <c r="BM48" s="113"/>
      <c r="BN48" s="114"/>
    </row>
    <row r="49" spans="1:66" s="88" customFormat="1" ht="19.5">
      <c r="A49" s="65"/>
      <c r="C49" s="129" t="s">
        <v>1577</v>
      </c>
      <c r="D49" s="100"/>
      <c r="E49" s="100"/>
      <c r="F49" s="100"/>
      <c r="AJ49" s="102" t="s">
        <v>1649</v>
      </c>
      <c r="AK49" s="103"/>
      <c r="AL49" s="104"/>
      <c r="AM49" s="101" t="s">
        <v>1579</v>
      </c>
      <c r="AN49" s="102"/>
      <c r="AO49" s="102"/>
      <c r="AP49" s="102"/>
      <c r="AQ49" s="102" t="s">
        <v>1650</v>
      </c>
      <c r="AR49" s="103"/>
      <c r="AS49" s="104"/>
      <c r="AT49" s="124" t="s">
        <v>1607</v>
      </c>
      <c r="AU49" s="108"/>
      <c r="AV49" s="108"/>
      <c r="AW49" s="108"/>
      <c r="AX49" s="102" t="s">
        <v>1651</v>
      </c>
      <c r="AY49" s="103"/>
      <c r="AZ49" s="104"/>
      <c r="BA49" s="101" t="s">
        <v>1582</v>
      </c>
      <c r="BB49" s="102"/>
      <c r="BC49" s="102"/>
      <c r="BD49" s="102"/>
      <c r="BE49" s="102" t="s">
        <v>1652</v>
      </c>
      <c r="BF49" s="103"/>
      <c r="BG49" s="104"/>
      <c r="BH49" s="115" t="s">
        <v>1591</v>
      </c>
      <c r="BI49" s="116"/>
      <c r="BJ49" s="116"/>
      <c r="BK49" s="116"/>
      <c r="BL49" s="116" t="s">
        <v>1653</v>
      </c>
      <c r="BM49" s="121"/>
      <c r="BN49" s="130"/>
    </row>
    <row r="50" spans="1:66" s="88" customFormat="1" ht="19.5">
      <c r="A50" s="65"/>
      <c r="C50" s="129" t="s">
        <v>1576</v>
      </c>
      <c r="D50" s="100"/>
      <c r="E50" s="100"/>
      <c r="F50" s="100"/>
      <c r="AJ50" s="102" t="s">
        <v>1654</v>
      </c>
      <c r="AK50" s="103"/>
      <c r="AL50" s="104"/>
      <c r="AM50" s="101" t="s">
        <v>1580</v>
      </c>
      <c r="AN50" s="102"/>
      <c r="AO50" s="102"/>
      <c r="AP50" s="102"/>
      <c r="AQ50" s="102" t="s">
        <v>1655</v>
      </c>
      <c r="AR50" s="103"/>
      <c r="AS50" s="104"/>
      <c r="AT50" s="119"/>
      <c r="AU50" s="120"/>
      <c r="AV50" s="120"/>
      <c r="AW50" s="120"/>
      <c r="AX50" s="100"/>
      <c r="AY50" s="100"/>
      <c r="AZ50" s="123"/>
      <c r="BA50" s="101" t="s">
        <v>1598</v>
      </c>
      <c r="BB50" s="102"/>
      <c r="BC50" s="102"/>
      <c r="BD50" s="102"/>
      <c r="BE50" s="102" t="s">
        <v>1656</v>
      </c>
      <c r="BF50" s="103"/>
      <c r="BG50" s="104"/>
      <c r="BH50" s="101" t="s">
        <v>1605</v>
      </c>
      <c r="BI50" s="102"/>
      <c r="BJ50" s="102"/>
      <c r="BK50" s="102"/>
      <c r="BL50" s="102" t="s">
        <v>1657</v>
      </c>
      <c r="BM50" s="103"/>
      <c r="BN50" s="107"/>
    </row>
    <row r="51" spans="1:66" s="88" customFormat="1" ht="18.75" customHeight="1">
      <c r="A51" s="65"/>
      <c r="C51" s="129" t="s">
        <v>1604</v>
      </c>
      <c r="D51" s="100"/>
      <c r="E51" s="100"/>
      <c r="F51" s="100"/>
      <c r="AJ51" s="102" t="s">
        <v>1658</v>
      </c>
      <c r="AK51" s="103"/>
      <c r="AL51" s="104"/>
      <c r="AM51" s="101" t="s">
        <v>1595</v>
      </c>
      <c r="AN51" s="102"/>
      <c r="AO51" s="102"/>
      <c r="AP51" s="102"/>
      <c r="AQ51" s="102" t="s">
        <v>1659</v>
      </c>
      <c r="AR51" s="103"/>
      <c r="AS51" s="104"/>
      <c r="AT51" s="124" t="s">
        <v>1606</v>
      </c>
      <c r="AU51" s="108"/>
      <c r="AV51" s="108"/>
      <c r="AW51" s="108"/>
      <c r="AX51" s="102" t="s">
        <v>1660</v>
      </c>
      <c r="AY51" s="103"/>
      <c r="AZ51" s="104"/>
      <c r="BA51" s="124" t="s">
        <v>1608</v>
      </c>
      <c r="BB51" s="108"/>
      <c r="BC51" s="108"/>
      <c r="BD51" s="108"/>
      <c r="BE51" s="108" t="s">
        <v>1661</v>
      </c>
      <c r="BF51" s="109"/>
      <c r="BG51" s="110"/>
      <c r="BH51" s="105" t="s">
        <v>1592</v>
      </c>
      <c r="BI51" s="106"/>
      <c r="BJ51" s="106"/>
      <c r="BK51" s="106"/>
      <c r="BL51" s="106" t="s">
        <v>1662</v>
      </c>
      <c r="BM51" s="113"/>
      <c r="BN51" s="114"/>
    </row>
    <row r="52" spans="1:66" s="88" customFormat="1" ht="19.5">
      <c r="A52" s="65"/>
      <c r="C52" s="132" t="s">
        <v>1596</v>
      </c>
      <c r="D52" s="106"/>
      <c r="E52" s="106"/>
      <c r="F52" s="106"/>
      <c r="AJ52" s="106" t="s">
        <v>1663</v>
      </c>
      <c r="AK52" s="113"/>
      <c r="AL52" s="131"/>
      <c r="AM52" s="105" t="s">
        <v>1578</v>
      </c>
      <c r="AN52" s="106"/>
      <c r="AO52" s="106"/>
      <c r="AP52" s="106"/>
      <c r="AQ52" s="106" t="s">
        <v>1664</v>
      </c>
      <c r="AR52" s="113"/>
      <c r="AS52" s="131"/>
      <c r="AT52" s="126"/>
      <c r="AU52" s="127"/>
      <c r="AV52" s="127"/>
      <c r="AW52" s="127"/>
      <c r="AX52" s="127"/>
      <c r="AY52" s="127"/>
      <c r="AZ52" s="128"/>
      <c r="BA52" s="125"/>
      <c r="BB52" s="111"/>
      <c r="BC52" s="111"/>
      <c r="BD52" s="111"/>
      <c r="BE52" s="111"/>
      <c r="BF52" s="111"/>
      <c r="BG52" s="112"/>
      <c r="BH52" s="105" t="s">
        <v>1610</v>
      </c>
      <c r="BI52" s="106"/>
      <c r="BJ52" s="106"/>
      <c r="BK52" s="106"/>
      <c r="BL52" s="94" t="s">
        <v>1665</v>
      </c>
      <c r="BM52" s="95"/>
      <c r="BN52" s="96"/>
    </row>
    <row r="53" ht="12.75">
      <c r="BL53" s="88"/>
    </row>
  </sheetData>
  <sheetProtection/>
  <mergeCells count="559">
    <mergeCell ref="AS5:AT5"/>
    <mergeCell ref="AS6:AT6"/>
    <mergeCell ref="AS7:AT7"/>
    <mergeCell ref="AH30:AI30"/>
    <mergeCell ref="AH26:AI26"/>
    <mergeCell ref="AH29:AI29"/>
    <mergeCell ref="AK25:AL25"/>
    <mergeCell ref="AM25:AN25"/>
    <mergeCell ref="AH25:AI25"/>
    <mergeCell ref="AS25:AT25"/>
    <mergeCell ref="Z31:AA31"/>
    <mergeCell ref="AB31:AC31"/>
    <mergeCell ref="AF30:AG30"/>
    <mergeCell ref="Z30:AA30"/>
    <mergeCell ref="AB30:AC30"/>
    <mergeCell ref="AD30:AE30"/>
    <mergeCell ref="AD31:AE31"/>
    <mergeCell ref="N31:O31"/>
    <mergeCell ref="AQ31:AR31"/>
    <mergeCell ref="AF31:AG31"/>
    <mergeCell ref="AH31:AI31"/>
    <mergeCell ref="AK31:AL31"/>
    <mergeCell ref="AM31:AN31"/>
    <mergeCell ref="AO31:AP31"/>
    <mergeCell ref="T31:U31"/>
    <mergeCell ref="V31:W31"/>
    <mergeCell ref="X31:Y31"/>
    <mergeCell ref="AB29:AC29"/>
    <mergeCell ref="P31:Q31"/>
    <mergeCell ref="R31:S31"/>
    <mergeCell ref="H30:I30"/>
    <mergeCell ref="J30:K30"/>
    <mergeCell ref="L30:M30"/>
    <mergeCell ref="N30:O30"/>
    <mergeCell ref="H31:I31"/>
    <mergeCell ref="J31:K31"/>
    <mergeCell ref="L31:M31"/>
    <mergeCell ref="R30:S30"/>
    <mergeCell ref="T30:U30"/>
    <mergeCell ref="V30:W30"/>
    <mergeCell ref="X30:Y30"/>
    <mergeCell ref="N29:O29"/>
    <mergeCell ref="Z29:AA29"/>
    <mergeCell ref="AS41:AT41"/>
    <mergeCell ref="AU41:AV41"/>
    <mergeCell ref="AW41:AX41"/>
    <mergeCell ref="AY40:AZ40"/>
    <mergeCell ref="AW40:AX40"/>
    <mergeCell ref="AS40:AT40"/>
    <mergeCell ref="AU40:AV40"/>
    <mergeCell ref="AK41:AL41"/>
    <mergeCell ref="P29:Q29"/>
    <mergeCell ref="R29:S29"/>
    <mergeCell ref="T29:U29"/>
    <mergeCell ref="V29:W29"/>
    <mergeCell ref="AK40:AL40"/>
    <mergeCell ref="AK30:AL30"/>
    <mergeCell ref="AD29:AE29"/>
    <mergeCell ref="AF29:AG29"/>
    <mergeCell ref="P30:Q30"/>
    <mergeCell ref="BK41:BL41"/>
    <mergeCell ref="AY41:AZ41"/>
    <mergeCell ref="BA41:BB41"/>
    <mergeCell ref="BC41:BD41"/>
    <mergeCell ref="BE41:BF41"/>
    <mergeCell ref="BG41:BH41"/>
    <mergeCell ref="BI41:BJ41"/>
    <mergeCell ref="BK40:BL40"/>
    <mergeCell ref="BG40:BH40"/>
    <mergeCell ref="BI40:BJ40"/>
    <mergeCell ref="BK39:BL39"/>
    <mergeCell ref="AM41:AN41"/>
    <mergeCell ref="AO41:AP41"/>
    <mergeCell ref="AQ41:AR41"/>
    <mergeCell ref="BI39:BJ39"/>
    <mergeCell ref="BC39:BD39"/>
    <mergeCell ref="BE39:BF39"/>
    <mergeCell ref="BE40:BF40"/>
    <mergeCell ref="BG39:BH39"/>
    <mergeCell ref="BA40:BB40"/>
    <mergeCell ref="AM40:AN40"/>
    <mergeCell ref="AO40:AP40"/>
    <mergeCell ref="AQ40:AR40"/>
    <mergeCell ref="AQ39:AR39"/>
    <mergeCell ref="AO36:AP36"/>
    <mergeCell ref="AY37:AZ37"/>
    <mergeCell ref="AY36:AZ36"/>
    <mergeCell ref="AQ36:AR36"/>
    <mergeCell ref="BA39:BB39"/>
    <mergeCell ref="BC40:BD40"/>
    <mergeCell ref="AU37:AV37"/>
    <mergeCell ref="AW37:AX37"/>
    <mergeCell ref="AS36:AT36"/>
    <mergeCell ref="AU36:AV36"/>
    <mergeCell ref="AO35:AP35"/>
    <mergeCell ref="AQ35:AR35"/>
    <mergeCell ref="AY39:AZ39"/>
    <mergeCell ref="AK36:AL36"/>
    <mergeCell ref="AK39:AL39"/>
    <mergeCell ref="AM39:AN39"/>
    <mergeCell ref="AO39:AP39"/>
    <mergeCell ref="AM36:AN36"/>
    <mergeCell ref="AU35:AV35"/>
    <mergeCell ref="AY35:AZ35"/>
    <mergeCell ref="H27:I27"/>
    <mergeCell ref="J27:K27"/>
    <mergeCell ref="L27:M27"/>
    <mergeCell ref="N27:O27"/>
    <mergeCell ref="AU39:AV39"/>
    <mergeCell ref="AW39:AX39"/>
    <mergeCell ref="AH27:AI27"/>
    <mergeCell ref="AK37:AL37"/>
    <mergeCell ref="AQ37:AR37"/>
    <mergeCell ref="AS37:AT37"/>
    <mergeCell ref="AF27:AG27"/>
    <mergeCell ref="AS39:AT39"/>
    <mergeCell ref="X29:Y29"/>
    <mergeCell ref="H29:I29"/>
    <mergeCell ref="J29:K29"/>
    <mergeCell ref="L29:M29"/>
    <mergeCell ref="P27:Q27"/>
    <mergeCell ref="R27:S27"/>
    <mergeCell ref="T27:U27"/>
    <mergeCell ref="V27:W27"/>
    <mergeCell ref="X27:Y27"/>
    <mergeCell ref="AD26:AE26"/>
    <mergeCell ref="X26:Y26"/>
    <mergeCell ref="Z27:AA27"/>
    <mergeCell ref="AB27:AC27"/>
    <mergeCell ref="AD27:AE27"/>
    <mergeCell ref="Z26:AA26"/>
    <mergeCell ref="AB26:AC26"/>
    <mergeCell ref="AB25:AC25"/>
    <mergeCell ref="AD25:AE25"/>
    <mergeCell ref="AF25:AG25"/>
    <mergeCell ref="AF26:AG26"/>
    <mergeCell ref="R26:S26"/>
    <mergeCell ref="T26:U26"/>
    <mergeCell ref="V26:W26"/>
    <mergeCell ref="X25:Y25"/>
    <mergeCell ref="Z25:AA25"/>
    <mergeCell ref="R25:S25"/>
    <mergeCell ref="H26:I26"/>
    <mergeCell ref="J26:K26"/>
    <mergeCell ref="L26:M26"/>
    <mergeCell ref="N26:O26"/>
    <mergeCell ref="P26:Q26"/>
    <mergeCell ref="P25:Q25"/>
    <mergeCell ref="T25:U25"/>
    <mergeCell ref="V25:W25"/>
    <mergeCell ref="H25:I25"/>
    <mergeCell ref="BG37:BH37"/>
    <mergeCell ref="J25:K25"/>
    <mergeCell ref="L25:M25"/>
    <mergeCell ref="N25:O25"/>
    <mergeCell ref="BC36:BD36"/>
    <mergeCell ref="AK35:AL35"/>
    <mergeCell ref="AM35:AN35"/>
    <mergeCell ref="AS31:AT31"/>
    <mergeCell ref="AS35:AT35"/>
    <mergeCell ref="BI36:BJ36"/>
    <mergeCell ref="BI37:BJ37"/>
    <mergeCell ref="BE35:BF35"/>
    <mergeCell ref="BE36:BF36"/>
    <mergeCell ref="BG35:BH35"/>
    <mergeCell ref="BG36:BH36"/>
    <mergeCell ref="AU31:AV31"/>
    <mergeCell ref="AW31:AX31"/>
    <mergeCell ref="BK35:BL35"/>
    <mergeCell ref="BK36:BL36"/>
    <mergeCell ref="BK37:BL37"/>
    <mergeCell ref="BA37:BB37"/>
    <mergeCell ref="BC37:BD37"/>
    <mergeCell ref="BC35:BD35"/>
    <mergeCell ref="BA35:BB35"/>
    <mergeCell ref="BA36:BB36"/>
    <mergeCell ref="BE37:BF37"/>
    <mergeCell ref="BI35:BJ35"/>
    <mergeCell ref="BC29:BD29"/>
    <mergeCell ref="BC31:BD31"/>
    <mergeCell ref="BA30:BB30"/>
    <mergeCell ref="BC30:BD30"/>
    <mergeCell ref="AW36:AX36"/>
    <mergeCell ref="AW35:AX35"/>
    <mergeCell ref="AW30:AX30"/>
    <mergeCell ref="AY30:AZ30"/>
    <mergeCell ref="BA27:BB27"/>
    <mergeCell ref="BA29:BB29"/>
    <mergeCell ref="BA31:BB31"/>
    <mergeCell ref="AM30:AN30"/>
    <mergeCell ref="AO30:AP30"/>
    <mergeCell ref="AQ30:AR30"/>
    <mergeCell ref="AS30:AT30"/>
    <mergeCell ref="AW29:AX29"/>
    <mergeCell ref="AY29:AZ29"/>
    <mergeCell ref="AY31:AZ31"/>
    <mergeCell ref="AU29:AV29"/>
    <mergeCell ref="AK27:AL27"/>
    <mergeCell ref="AM27:AN27"/>
    <mergeCell ref="AO27:AP27"/>
    <mergeCell ref="AU30:AV30"/>
    <mergeCell ref="AW27:AX27"/>
    <mergeCell ref="AW26:AX26"/>
    <mergeCell ref="AS27:AT27"/>
    <mergeCell ref="AU27:AV27"/>
    <mergeCell ref="AK26:AL26"/>
    <mergeCell ref="AM26:AN26"/>
    <mergeCell ref="AY26:AZ26"/>
    <mergeCell ref="AQ26:AR26"/>
    <mergeCell ref="AS26:AT26"/>
    <mergeCell ref="AU26:AV26"/>
    <mergeCell ref="AY27:AZ27"/>
    <mergeCell ref="BA26:BB26"/>
    <mergeCell ref="BC26:BD26"/>
    <mergeCell ref="BC27:BD27"/>
    <mergeCell ref="AK29:AL29"/>
    <mergeCell ref="AM29:AN29"/>
    <mergeCell ref="AO29:AP29"/>
    <mergeCell ref="AQ29:AR29"/>
    <mergeCell ref="AS29:AT29"/>
    <mergeCell ref="AQ27:AR27"/>
    <mergeCell ref="AO26:AP26"/>
    <mergeCell ref="AU25:AV25"/>
    <mergeCell ref="AO25:AP25"/>
    <mergeCell ref="AQ25:AR25"/>
    <mergeCell ref="AW25:AX25"/>
    <mergeCell ref="AY25:AZ25"/>
    <mergeCell ref="BA25:BB25"/>
    <mergeCell ref="BC25:BD25"/>
    <mergeCell ref="AK23:AL23"/>
    <mergeCell ref="AM23:AN23"/>
    <mergeCell ref="AO23:AP23"/>
    <mergeCell ref="AQ23:AR23"/>
    <mergeCell ref="BC22:BD22"/>
    <mergeCell ref="BA23:BB23"/>
    <mergeCell ref="BC23:BD23"/>
    <mergeCell ref="AQ22:AR22"/>
    <mergeCell ref="AS23:AT23"/>
    <mergeCell ref="AU23:AV23"/>
    <mergeCell ref="AW23:AX23"/>
    <mergeCell ref="AY23:AZ23"/>
    <mergeCell ref="AS22:AT22"/>
    <mergeCell ref="AU22:AV22"/>
    <mergeCell ref="AW22:AX22"/>
    <mergeCell ref="AY22:AZ22"/>
    <mergeCell ref="BA21:BB21"/>
    <mergeCell ref="BC21:BD21"/>
    <mergeCell ref="AS21:AT21"/>
    <mergeCell ref="AU21:AV21"/>
    <mergeCell ref="AW21:AX21"/>
    <mergeCell ref="AY21:AZ21"/>
    <mergeCell ref="BA22:BB22"/>
    <mergeCell ref="BF31:BG31"/>
    <mergeCell ref="BH31:BI31"/>
    <mergeCell ref="BJ31:BK31"/>
    <mergeCell ref="BL31:BM31"/>
    <mergeCell ref="BF30:BG30"/>
    <mergeCell ref="BH30:BI30"/>
    <mergeCell ref="BJ27:BK27"/>
    <mergeCell ref="BL27:BM27"/>
    <mergeCell ref="BJ30:BK30"/>
    <mergeCell ref="BP31:BQ31"/>
    <mergeCell ref="BN26:BO26"/>
    <mergeCell ref="BP26:BQ26"/>
    <mergeCell ref="BN27:BO27"/>
    <mergeCell ref="BP27:BQ27"/>
    <mergeCell ref="BN30:BO30"/>
    <mergeCell ref="BP30:BQ30"/>
    <mergeCell ref="BN29:BO29"/>
    <mergeCell ref="BP29:BQ29"/>
    <mergeCell ref="BF25:BG25"/>
    <mergeCell ref="BH25:BI25"/>
    <mergeCell ref="BF27:BG27"/>
    <mergeCell ref="BH27:BI27"/>
    <mergeCell ref="BJ25:BK25"/>
    <mergeCell ref="BN31:BO31"/>
    <mergeCell ref="BF26:BG26"/>
    <mergeCell ref="BH26:BI26"/>
    <mergeCell ref="BJ26:BK26"/>
    <mergeCell ref="BL26:BM26"/>
    <mergeCell ref="BN25:BO25"/>
    <mergeCell ref="BL30:BM30"/>
    <mergeCell ref="BJ29:BK29"/>
    <mergeCell ref="BL29:BM29"/>
    <mergeCell ref="BF29:BG29"/>
    <mergeCell ref="BH29:BI29"/>
    <mergeCell ref="BP25:BQ25"/>
    <mergeCell ref="BJ21:BK21"/>
    <mergeCell ref="BL21:BM21"/>
    <mergeCell ref="BN21:BO21"/>
    <mergeCell ref="BP21:BQ21"/>
    <mergeCell ref="BN23:BO23"/>
    <mergeCell ref="BP23:BQ23"/>
    <mergeCell ref="BJ22:BK22"/>
    <mergeCell ref="BL22:BM22"/>
    <mergeCell ref="BL25:BM25"/>
    <mergeCell ref="BJ19:BK19"/>
    <mergeCell ref="BL19:BM19"/>
    <mergeCell ref="BP22:BQ22"/>
    <mergeCell ref="BN19:BO19"/>
    <mergeCell ref="BP19:BQ19"/>
    <mergeCell ref="BF23:BG23"/>
    <mergeCell ref="BH23:BI23"/>
    <mergeCell ref="BJ23:BK23"/>
    <mergeCell ref="BL23:BM23"/>
    <mergeCell ref="BN22:BO22"/>
    <mergeCell ref="BF22:BG22"/>
    <mergeCell ref="BH22:BI22"/>
    <mergeCell ref="BF21:BG21"/>
    <mergeCell ref="BH21:BI21"/>
    <mergeCell ref="BF19:BG19"/>
    <mergeCell ref="BH19:BI19"/>
    <mergeCell ref="BP18:BQ18"/>
    <mergeCell ref="BF17:BG17"/>
    <mergeCell ref="BH17:BI17"/>
    <mergeCell ref="BH18:BI18"/>
    <mergeCell ref="BJ18:BK18"/>
    <mergeCell ref="BP17:BQ17"/>
    <mergeCell ref="BL18:BM18"/>
    <mergeCell ref="BP13:BQ13"/>
    <mergeCell ref="BF14:BG14"/>
    <mergeCell ref="BH14:BI14"/>
    <mergeCell ref="BJ14:BK14"/>
    <mergeCell ref="BL14:BM14"/>
    <mergeCell ref="BN14:BO14"/>
    <mergeCell ref="BP14:BQ14"/>
    <mergeCell ref="BH13:BI13"/>
    <mergeCell ref="BL13:BM13"/>
    <mergeCell ref="BN13:BO13"/>
    <mergeCell ref="BP15:BQ15"/>
    <mergeCell ref="BN18:BO18"/>
    <mergeCell ref="BL15:BM15"/>
    <mergeCell ref="BN15:BO15"/>
    <mergeCell ref="BN17:BO17"/>
    <mergeCell ref="BE16:BE19"/>
    <mergeCell ref="BF18:BG18"/>
    <mergeCell ref="BJ15:BK15"/>
    <mergeCell ref="BJ17:BK17"/>
    <mergeCell ref="BL17:BM17"/>
    <mergeCell ref="BC17:BD17"/>
    <mergeCell ref="BC18:BD18"/>
    <mergeCell ref="BC19:BD19"/>
    <mergeCell ref="AK21:AL21"/>
    <mergeCell ref="AM21:AN21"/>
    <mergeCell ref="AY18:AZ18"/>
    <mergeCell ref="AY19:AZ19"/>
    <mergeCell ref="BA17:BB17"/>
    <mergeCell ref="BA18:BB18"/>
    <mergeCell ref="BA19:BB19"/>
    <mergeCell ref="E30:F30"/>
    <mergeCell ref="AK22:AL22"/>
    <mergeCell ref="AM22:AN22"/>
    <mergeCell ref="AQ19:AR19"/>
    <mergeCell ref="AS17:AT17"/>
    <mergeCell ref="AS18:AT18"/>
    <mergeCell ref="AS19:AT19"/>
    <mergeCell ref="AQ17:AR17"/>
    <mergeCell ref="AQ18:AR18"/>
    <mergeCell ref="AQ21:AR21"/>
    <mergeCell ref="AM19:AN19"/>
    <mergeCell ref="G24:G27"/>
    <mergeCell ref="G28:G31"/>
    <mergeCell ref="AJ34:AJ37"/>
    <mergeCell ref="C29:D29"/>
    <mergeCell ref="C25:D25"/>
    <mergeCell ref="E25:F25"/>
    <mergeCell ref="C26:D26"/>
    <mergeCell ref="C31:D31"/>
    <mergeCell ref="E31:F31"/>
    <mergeCell ref="AK19:AL19"/>
    <mergeCell ref="AM37:AN37"/>
    <mergeCell ref="AO37:AP37"/>
    <mergeCell ref="AO17:AP17"/>
    <mergeCell ref="AO18:AP18"/>
    <mergeCell ref="AO19:AP19"/>
    <mergeCell ref="AO21:AP21"/>
    <mergeCell ref="AO22:AP22"/>
    <mergeCell ref="AM17:AN17"/>
    <mergeCell ref="AM18:AN18"/>
    <mergeCell ref="AU18:AV18"/>
    <mergeCell ref="AU19:AV19"/>
    <mergeCell ref="C15:D15"/>
    <mergeCell ref="E15:F15"/>
    <mergeCell ref="AU17:AV17"/>
    <mergeCell ref="AJ16:AJ19"/>
    <mergeCell ref="E17:F17"/>
    <mergeCell ref="E19:F19"/>
    <mergeCell ref="AK17:AL17"/>
    <mergeCell ref="AK18:AL18"/>
    <mergeCell ref="BF15:BG15"/>
    <mergeCell ref="BE12:BE15"/>
    <mergeCell ref="BJ13:BK13"/>
    <mergeCell ref="BH15:BI15"/>
    <mergeCell ref="AO13:AP14"/>
    <mergeCell ref="BA13:BB14"/>
    <mergeCell ref="AQ13:AR14"/>
    <mergeCell ref="C6:D6"/>
    <mergeCell ref="C7:D7"/>
    <mergeCell ref="BF5:BG6"/>
    <mergeCell ref="BH5:BI6"/>
    <mergeCell ref="BP11:BQ11"/>
    <mergeCell ref="BL9:BM9"/>
    <mergeCell ref="BL10:BM10"/>
    <mergeCell ref="BL11:BM11"/>
    <mergeCell ref="BN9:BO9"/>
    <mergeCell ref="BN10:BO10"/>
    <mergeCell ref="C21:D21"/>
    <mergeCell ref="E21:F21"/>
    <mergeCell ref="C27:D27"/>
    <mergeCell ref="E27:F27"/>
    <mergeCell ref="C13:D13"/>
    <mergeCell ref="E13:F13"/>
    <mergeCell ref="C14:D14"/>
    <mergeCell ref="E22:F22"/>
    <mergeCell ref="C23:D23"/>
    <mergeCell ref="E23:F23"/>
    <mergeCell ref="E10:F10"/>
    <mergeCell ref="E11:F11"/>
    <mergeCell ref="C10:D10"/>
    <mergeCell ref="BP9:BQ9"/>
    <mergeCell ref="BP10:BQ10"/>
    <mergeCell ref="BH9:BI9"/>
    <mergeCell ref="BH10:BI10"/>
    <mergeCell ref="C11:D11"/>
    <mergeCell ref="E9:F9"/>
    <mergeCell ref="BF10:BG10"/>
    <mergeCell ref="AW18:AX18"/>
    <mergeCell ref="AW19:AX19"/>
    <mergeCell ref="AY17:AZ17"/>
    <mergeCell ref="BP7:BQ7"/>
    <mergeCell ref="BE8:BE11"/>
    <mergeCell ref="BH11:BI11"/>
    <mergeCell ref="BJ9:BK9"/>
    <mergeCell ref="BF11:BG11"/>
    <mergeCell ref="BJ10:BK10"/>
    <mergeCell ref="BF13:BG13"/>
    <mergeCell ref="BJ11:BK11"/>
    <mergeCell ref="BP1:BQ2"/>
    <mergeCell ref="BN5:BO6"/>
    <mergeCell ref="BP5:BQ5"/>
    <mergeCell ref="BP6:BQ6"/>
    <mergeCell ref="BN11:BO11"/>
    <mergeCell ref="BF9:BG9"/>
    <mergeCell ref="AS13:AT14"/>
    <mergeCell ref="AU13:AV14"/>
    <mergeCell ref="BE28:BE31"/>
    <mergeCell ref="BE24:BE27"/>
    <mergeCell ref="BC13:BD14"/>
    <mergeCell ref="AW13:AX14"/>
    <mergeCell ref="BE20:BE23"/>
    <mergeCell ref="AY13:AZ14"/>
    <mergeCell ref="AW17:AX17"/>
    <mergeCell ref="A1:A3"/>
    <mergeCell ref="A4:A7"/>
    <mergeCell ref="A8:A11"/>
    <mergeCell ref="A12:A15"/>
    <mergeCell ref="BJ5:BK6"/>
    <mergeCell ref="BL5:BM6"/>
    <mergeCell ref="E5:F6"/>
    <mergeCell ref="AK13:AL14"/>
    <mergeCell ref="AM13:AN14"/>
    <mergeCell ref="E14:F14"/>
    <mergeCell ref="C19:D19"/>
    <mergeCell ref="B20:B23"/>
    <mergeCell ref="C22:D22"/>
    <mergeCell ref="C1:D2"/>
    <mergeCell ref="C17:D17"/>
    <mergeCell ref="B4:B7"/>
    <mergeCell ref="B8:B11"/>
    <mergeCell ref="B12:B15"/>
    <mergeCell ref="C5:D5"/>
    <mergeCell ref="C9:D9"/>
    <mergeCell ref="C45:F45"/>
    <mergeCell ref="AJ45:AL45"/>
    <mergeCell ref="C46:F46"/>
    <mergeCell ref="AJ46:AL46"/>
    <mergeCell ref="AJ20:AJ23"/>
    <mergeCell ref="A16:A19"/>
    <mergeCell ref="A20:A23"/>
    <mergeCell ref="B16:B19"/>
    <mergeCell ref="C18:D18"/>
    <mergeCell ref="E18:F18"/>
    <mergeCell ref="A24:A27"/>
    <mergeCell ref="A28:A31"/>
    <mergeCell ref="AJ38:AJ41"/>
    <mergeCell ref="AJ24:AJ27"/>
    <mergeCell ref="AJ28:AJ31"/>
    <mergeCell ref="B24:B27"/>
    <mergeCell ref="B28:B31"/>
    <mergeCell ref="E26:F26"/>
    <mergeCell ref="E29:F29"/>
    <mergeCell ref="C30:D30"/>
    <mergeCell ref="AM45:AP45"/>
    <mergeCell ref="AM46:AP46"/>
    <mergeCell ref="AM48:AP48"/>
    <mergeCell ref="BL45:BN45"/>
    <mergeCell ref="BL46:BN46"/>
    <mergeCell ref="BH45:BK45"/>
    <mergeCell ref="BH46:BK46"/>
    <mergeCell ref="AX47:AZ47"/>
    <mergeCell ref="AQ45:AS45"/>
    <mergeCell ref="AQ46:AS46"/>
    <mergeCell ref="C49:F49"/>
    <mergeCell ref="AJ49:AL49"/>
    <mergeCell ref="AM52:AP52"/>
    <mergeCell ref="AQ52:AS52"/>
    <mergeCell ref="C52:F52"/>
    <mergeCell ref="AJ52:AL52"/>
    <mergeCell ref="C51:F51"/>
    <mergeCell ref="AJ51:AL51"/>
    <mergeCell ref="AM50:AP50"/>
    <mergeCell ref="BL48:BN48"/>
    <mergeCell ref="BA46:BD46"/>
    <mergeCell ref="BA45:BD45"/>
    <mergeCell ref="BE45:BG45"/>
    <mergeCell ref="BA48:BD48"/>
    <mergeCell ref="BE48:BG48"/>
    <mergeCell ref="BE46:BG46"/>
    <mergeCell ref="BH47:BK47"/>
    <mergeCell ref="BH48:BK48"/>
    <mergeCell ref="AQ50:AS50"/>
    <mergeCell ref="AM51:AP51"/>
    <mergeCell ref="AQ51:AS51"/>
    <mergeCell ref="BL49:BN49"/>
    <mergeCell ref="BL50:BN50"/>
    <mergeCell ref="BA49:BD49"/>
    <mergeCell ref="BE49:BG49"/>
    <mergeCell ref="BA50:BD50"/>
    <mergeCell ref="AQ49:AS49"/>
    <mergeCell ref="C50:F50"/>
    <mergeCell ref="AJ50:AL50"/>
    <mergeCell ref="AT49:AW50"/>
    <mergeCell ref="AX49:AZ50"/>
    <mergeCell ref="AT47:AW47"/>
    <mergeCell ref="BH50:BK50"/>
    <mergeCell ref="AJ47:AL47"/>
    <mergeCell ref="BE50:BG50"/>
    <mergeCell ref="AQ48:AS48"/>
    <mergeCell ref="AM49:AP49"/>
    <mergeCell ref="AT45:AW46"/>
    <mergeCell ref="AX45:AZ46"/>
    <mergeCell ref="AJ48:AL48"/>
    <mergeCell ref="BA51:BD52"/>
    <mergeCell ref="AT51:AW52"/>
    <mergeCell ref="AX51:AZ52"/>
    <mergeCell ref="AM47:AP47"/>
    <mergeCell ref="AQ47:AS47"/>
    <mergeCell ref="AT48:AW48"/>
    <mergeCell ref="AX48:AZ48"/>
    <mergeCell ref="BL52:BN52"/>
    <mergeCell ref="C47:F48"/>
    <mergeCell ref="BA47:BD47"/>
    <mergeCell ref="BE47:BG47"/>
    <mergeCell ref="BH52:BK52"/>
    <mergeCell ref="BL47:BN47"/>
    <mergeCell ref="BE51:BG52"/>
    <mergeCell ref="BH51:BK51"/>
    <mergeCell ref="BL51:BN51"/>
    <mergeCell ref="BH49:BK49"/>
  </mergeCells>
  <printOptions horizontalCentered="1" verticalCentered="1"/>
  <pageMargins left="0.5" right="0.5" top="0.4" bottom="0.6" header="0.25" footer="0.25"/>
  <pageSetup fitToHeight="1" fitToWidth="1" horizontalDpi="600" verticalDpi="600" orientation="landscape" scale="70" r:id="rId1"/>
  <headerFooter alignWithMargins="0">
    <oddHeader>&amp;C&amp;"Arial,Bold"&amp;24Periodic Table of the Elements</oddHeader>
    <oddFooter>&amp;CCopyright © 2007-2018 Jeff Bigler &lt;MrBigler&amp;1 &amp;10@&amp;1 &amp;10MrBigler.com&gt; or &lt;Jeff&amp;1 &amp;10@&amp;1 &amp;10JeffBigler.org&gt;
Licenced under a Creative Commons Attribution-NonCommercial-ShareAlike 4.0 International (CC BY-NC-SA 4.0) License.</oddFooter>
  </headerFooter>
</worksheet>
</file>

<file path=xl/worksheets/sheet2.xml><?xml version="1.0" encoding="utf-8"?>
<worksheet xmlns="http://schemas.openxmlformats.org/spreadsheetml/2006/main" xmlns:r="http://schemas.openxmlformats.org/officeDocument/2006/relationships">
  <dimension ref="A1:T126"/>
  <sheetViews>
    <sheetView workbookViewId="0" topLeftCell="A1">
      <pane ySplit="8" topLeftCell="A9" activePane="bottomLeft" state="frozen"/>
      <selection pane="topLeft" activeCell="A1" sqref="A1"/>
      <selection pane="bottomLeft" activeCell="H5" sqref="H5"/>
    </sheetView>
  </sheetViews>
  <sheetFormatPr defaultColWidth="9.140625" defaultRowHeight="12.75" customHeight="1"/>
  <cols>
    <col min="1" max="1" width="7.421875" style="18" customWidth="1"/>
    <col min="2" max="2" width="7.8515625" style="18" bestFit="1" customWidth="1"/>
    <col min="3" max="4" width="13.140625" style="18" bestFit="1" customWidth="1"/>
    <col min="5" max="5" width="11.8515625" style="18" customWidth="1"/>
    <col min="6" max="6" width="13.28125" style="18" customWidth="1"/>
    <col min="7" max="7" width="12.28125" style="15" bestFit="1" customWidth="1"/>
    <col min="8" max="8" width="10.7109375" style="15" customWidth="1"/>
    <col min="9" max="9" width="2.00390625" style="15" customWidth="1"/>
    <col min="10" max="10" width="2.57421875" style="15" customWidth="1"/>
    <col min="11" max="11" width="3.57421875" style="15" bestFit="1" customWidth="1"/>
    <col min="12" max="12" width="4.140625" style="15" bestFit="1" customWidth="1"/>
    <col min="13" max="13" width="5.7109375" style="15" customWidth="1"/>
    <col min="14" max="14" width="13.421875" style="15" customWidth="1"/>
    <col min="15" max="15" width="3.00390625" style="15" bestFit="1" customWidth="1"/>
    <col min="16" max="16" width="3.57421875" style="15" customWidth="1"/>
    <col min="17" max="17" width="5.7109375" style="15" customWidth="1"/>
    <col min="18" max="16384" width="9.140625" style="15" customWidth="1"/>
  </cols>
  <sheetData>
    <row r="1" spans="1:13" ht="18">
      <c r="A1" s="17" t="s">
        <v>359</v>
      </c>
      <c r="K1" s="19"/>
      <c r="M1" s="39"/>
    </row>
    <row r="2" spans="1:17" ht="33" customHeight="1">
      <c r="A2" s="191" t="s">
        <v>1620</v>
      </c>
      <c r="B2" s="192"/>
      <c r="C2" s="192"/>
      <c r="D2" s="192"/>
      <c r="E2" s="192"/>
      <c r="F2" s="192"/>
      <c r="G2" s="192"/>
      <c r="H2" s="192"/>
      <c r="I2" s="32"/>
      <c r="O2" s="19"/>
      <c r="P2" s="194" t="s">
        <v>316</v>
      </c>
      <c r="Q2" s="195"/>
    </row>
    <row r="3" spans="11:17" ht="12.75" customHeight="1">
      <c r="K3" s="22"/>
      <c r="L3" s="22"/>
      <c r="M3" s="22"/>
      <c r="N3" s="22"/>
      <c r="P3" s="196"/>
      <c r="Q3" s="196"/>
    </row>
    <row r="4" spans="1:17" ht="12.75" customHeight="1">
      <c r="A4" s="37" t="s">
        <v>1611</v>
      </c>
      <c r="B4" s="37" t="s">
        <v>27</v>
      </c>
      <c r="C4" s="37" t="s">
        <v>17</v>
      </c>
      <c r="D4" s="37" t="s">
        <v>1612</v>
      </c>
      <c r="E4" s="37" t="s">
        <v>1613</v>
      </c>
      <c r="F4" s="37" t="s">
        <v>36</v>
      </c>
      <c r="G4" s="37" t="s">
        <v>58</v>
      </c>
      <c r="H4" s="37" t="s">
        <v>1676</v>
      </c>
      <c r="I4" s="37"/>
      <c r="J4" s="45" t="s">
        <v>1</v>
      </c>
      <c r="K4" s="190" t="s">
        <v>2</v>
      </c>
      <c r="L4" s="189"/>
      <c r="M4" s="189"/>
      <c r="N4" s="189"/>
      <c r="P4" s="43" t="str">
        <f>A5</f>
        <v>#1</v>
      </c>
      <c r="Q4" s="44" t="s">
        <v>315</v>
      </c>
    </row>
    <row r="5" spans="1:17" s="19" customFormat="1" ht="12.75" customHeight="1">
      <c r="A5" s="37" t="s">
        <v>308</v>
      </c>
      <c r="B5" s="37" t="s">
        <v>309</v>
      </c>
      <c r="C5" s="37" t="s">
        <v>310</v>
      </c>
      <c r="D5" s="37" t="s">
        <v>311</v>
      </c>
      <c r="E5" s="37" t="s">
        <v>312</v>
      </c>
      <c r="F5" s="37" t="s">
        <v>313</v>
      </c>
      <c r="G5" s="37" t="s">
        <v>314</v>
      </c>
      <c r="H5" s="38" t="s">
        <v>315</v>
      </c>
      <c r="I5" s="38"/>
      <c r="J5" s="22"/>
      <c r="K5" s="189"/>
      <c r="L5" s="189"/>
      <c r="M5" s="189"/>
      <c r="N5" s="189"/>
      <c r="O5" s="203" t="str">
        <f>E5</f>
        <v>#5</v>
      </c>
      <c r="P5" s="197" t="str">
        <f>B5</f>
        <v>#2</v>
      </c>
      <c r="Q5" s="198"/>
    </row>
    <row r="6" spans="1:17" s="19" customFormat="1" ht="12.75" customHeight="1">
      <c r="A6" s="193" t="str">
        <f ca="1">IF(ISBLANK(INDIRECT(CONCATENATE("'Full Data'!",A$4,ROW()-3))),"",INDIRECT(CONCATENATE("'Full Data'!",A$4,ROW()-3)))</f>
        <v>atomic #</v>
      </c>
      <c r="B6" s="193" t="str">
        <f aca="true" ca="1" t="shared" si="0" ref="B6:H6">IF(ISBLANK(INDIRECT(CONCATENATE("'Full Data'!",B$4,ROW()-3))),"",INDIRECT(CONCATENATE("'Full Data'!",B$4,ROW()-3)))</f>
        <v>atomic symbol</v>
      </c>
      <c r="C6" s="193" t="str">
        <f ca="1" t="shared" si="0"/>
        <v>Group #</v>
      </c>
      <c r="D6" s="193" t="str">
        <f ca="1" t="shared" si="0"/>
        <v>Old Group #</v>
      </c>
      <c r="E6" s="193" t="str">
        <f ca="1" t="shared" si="0"/>
        <v>Period</v>
      </c>
      <c r="F6" s="193" t="str">
        <f ca="1" t="shared" si="0"/>
        <v>English 
element name</v>
      </c>
      <c r="G6" s="193" t="str">
        <f ca="1" t="shared" si="0"/>
        <v>atomic mass (rounded)</v>
      </c>
      <c r="H6" s="193" t="str">
        <f ca="1" t="shared" si="0"/>
        <v>ions commonly formed</v>
      </c>
      <c r="I6" s="37"/>
      <c r="J6" s="22"/>
      <c r="K6" s="189"/>
      <c r="L6" s="189"/>
      <c r="M6" s="189"/>
      <c r="N6" s="189"/>
      <c r="O6" s="204"/>
      <c r="P6" s="199" t="str">
        <f>F5</f>
        <v>#6</v>
      </c>
      <c r="Q6" s="200"/>
    </row>
    <row r="7" spans="1:17" s="19" customFormat="1" ht="12.75" customHeight="1">
      <c r="A7" s="193"/>
      <c r="B7" s="193"/>
      <c r="C7" s="193"/>
      <c r="D7" s="193"/>
      <c r="E7" s="193"/>
      <c r="F7" s="193"/>
      <c r="G7" s="193"/>
      <c r="H7" s="193"/>
      <c r="I7" s="37"/>
      <c r="J7" s="22"/>
      <c r="K7" s="189"/>
      <c r="L7" s="189"/>
      <c r="M7" s="189"/>
      <c r="N7" s="189"/>
      <c r="O7" s="15"/>
      <c r="P7" s="201" t="str">
        <f>G5</f>
        <v>#7</v>
      </c>
      <c r="Q7" s="202"/>
    </row>
    <row r="8" spans="1:14" s="20" customFormat="1" ht="12.75" customHeight="1">
      <c r="A8" s="193"/>
      <c r="B8" s="193"/>
      <c r="C8" s="193"/>
      <c r="D8" s="193"/>
      <c r="E8" s="193"/>
      <c r="F8" s="193"/>
      <c r="G8" s="193"/>
      <c r="H8" s="193"/>
      <c r="I8" s="37"/>
      <c r="J8" s="22"/>
      <c r="K8" s="189"/>
      <c r="L8" s="189"/>
      <c r="M8" s="189"/>
      <c r="N8" s="189"/>
    </row>
    <row r="9" spans="1:20" ht="12.75" customHeight="1">
      <c r="A9" s="16">
        <f ca="1">IF(ISBLANK(INDIRECT(CONCATENATE("'Full Data'!",A$4,ROW('Full Data'!A6)))),"",INDIRECT(CONCATENATE("'Full Data'!",A$4,ROW('Full Data'!A6))))</f>
        <v>1</v>
      </c>
      <c r="B9" s="16" t="str">
        <f ca="1">IF(ISBLANK(INDIRECT(CONCATENATE("'Full Data'!",B$4,ROW('Full Data'!B6)))),"",INDIRECT(CONCATENATE("'Full Data'!",B$4,ROW('Full Data'!B6))))</f>
        <v>H</v>
      </c>
      <c r="C9" s="16">
        <f ca="1">IF(ISBLANK(INDIRECT(CONCATENATE("'Full Data'!",C$4,ROW('Full Data'!C6)))),"",INDIRECT(CONCATENATE("'Full Data'!",C$4,ROW('Full Data'!C6))))</f>
        <v>1</v>
      </c>
      <c r="D9" s="16" t="str">
        <f ca="1">IF(ISBLANK(INDIRECT(CONCATENATE("'Full Data'!",D$4,ROW('Full Data'!D6)))),"",INDIRECT(CONCATENATE("'Full Data'!",D$4,ROW('Full Data'!D6))))</f>
        <v>I A</v>
      </c>
      <c r="E9" s="16">
        <f ca="1">IF(ISBLANK(INDIRECT(CONCATENATE("'Full Data'!",E$4,ROW('Full Data'!E6)))),"",INDIRECT(CONCATENATE("'Full Data'!",E$4,ROW('Full Data'!E6))))</f>
        <v>1</v>
      </c>
      <c r="F9" s="16" t="str">
        <f ca="1">IF(ISBLANK(INDIRECT(CONCATENATE("'Full Data'!",F$4,ROW('Full Data'!F6)))),"",INDIRECT(CONCATENATE("'Full Data'!",F$4,ROW('Full Data'!F6))))</f>
        <v>hydrogen</v>
      </c>
      <c r="G9" s="16" t="str">
        <f ca="1">IF(ISBLANK(INDIRECT(CONCATENATE("'Full Data'!",G$4,ROW('Full Data'!G6)))),"",INDIRECT(CONCATENATE("'Full Data'!",G$4,ROW('Full Data'!G6))))</f>
        <v>1.008</v>
      </c>
      <c r="H9" s="16" t="str">
        <f ca="1">IF(ISBLANK(INDIRECT(CONCATENATE("'Full Data'!",H$4,ROW('Full Data'!H6)))),"",INDIRECT(CONCATENATE("'Full Data'!",H$4,ROW('Full Data'!H6))))</f>
        <v>±1</v>
      </c>
      <c r="I9" s="16"/>
      <c r="K9" s="188" t="s">
        <v>0</v>
      </c>
      <c r="L9" s="189"/>
      <c r="M9" s="189"/>
      <c r="N9" s="189"/>
      <c r="O9" s="189"/>
      <c r="P9" s="189"/>
      <c r="Q9" s="189"/>
      <c r="R9" s="41"/>
      <c r="S9" s="41"/>
      <c r="T9" s="41"/>
    </row>
    <row r="10" spans="1:20" ht="12.75" customHeight="1">
      <c r="A10" s="16">
        <f ca="1">IF(ISBLANK(INDIRECT(CONCATENATE("'Full Data'!",A$4,ROW('Full Data'!A7)))),"",INDIRECT(CONCATENATE("'Full Data'!",A$4,ROW('Full Data'!A7))))</f>
        <v>2</v>
      </c>
      <c r="B10" s="16" t="str">
        <f ca="1">IF(ISBLANK(INDIRECT(CONCATENATE("'Full Data'!",B$4,ROW('Full Data'!B7)))),"",INDIRECT(CONCATENATE("'Full Data'!",B$4,ROW('Full Data'!B7))))</f>
        <v>He</v>
      </c>
      <c r="C10" s="16">
        <f ca="1">IF(ISBLANK(INDIRECT(CONCATENATE("'Full Data'!",C$4,ROW('Full Data'!C7)))),"",INDIRECT(CONCATENATE("'Full Data'!",C$4,ROW('Full Data'!C7))))</f>
        <v>18</v>
      </c>
      <c r="D10" s="16" t="str">
        <f ca="1">IF(ISBLANK(INDIRECT(CONCATENATE("'Full Data'!",D$4,ROW('Full Data'!D7)))),"",INDIRECT(CONCATENATE("'Full Data'!",D$4,ROW('Full Data'!D7))))</f>
        <v>VIII A</v>
      </c>
      <c r="E10" s="16">
        <f ca="1">IF(ISBLANK(INDIRECT(CONCATENATE("'Full Data'!",E$4,ROW('Full Data'!E7)))),"",INDIRECT(CONCATENATE("'Full Data'!",E$4,ROW('Full Data'!E7))))</f>
        <v>1</v>
      </c>
      <c r="F10" s="16" t="str">
        <f ca="1">IF(ISBLANK(INDIRECT(CONCATENATE("'Full Data'!",F$4,ROW('Full Data'!F7)))),"",INDIRECT(CONCATENATE("'Full Data'!",F$4,ROW('Full Data'!F7))))</f>
        <v>helium</v>
      </c>
      <c r="G10" s="16" t="str">
        <f ca="1">IF(ISBLANK(INDIRECT(CONCATENATE("'Full Data'!",G$4,ROW('Full Data'!G7)))),"",INDIRECT(CONCATENATE("'Full Data'!",G$4,ROW('Full Data'!G7))))</f>
        <v>4.003</v>
      </c>
      <c r="H10" s="16">
        <f ca="1">IF(ISBLANK(INDIRECT(CONCATENATE("'Full Data'!",H$4,ROW('Full Data'!H7)))),"",INDIRECT(CONCATENATE("'Full Data'!",H$4,ROW('Full Data'!H7))))</f>
      </c>
      <c r="I10" s="16"/>
      <c r="K10" s="189"/>
      <c r="L10" s="189"/>
      <c r="M10" s="189"/>
      <c r="N10" s="189"/>
      <c r="O10" s="189"/>
      <c r="P10" s="189"/>
      <c r="Q10" s="189"/>
      <c r="R10" s="41"/>
      <c r="S10" s="41"/>
      <c r="T10" s="41"/>
    </row>
    <row r="11" spans="1:20" ht="12.75" customHeight="1">
      <c r="A11" s="16">
        <f ca="1">IF(ISBLANK(INDIRECT(CONCATENATE("'Full Data'!",A$4,ROW('Full Data'!A8)))),"",INDIRECT(CONCATENATE("'Full Data'!",A$4,ROW('Full Data'!A8))))</f>
        <v>3</v>
      </c>
      <c r="B11" s="16" t="str">
        <f ca="1">IF(ISBLANK(INDIRECT(CONCATENATE("'Full Data'!",B$4,ROW('Full Data'!B8)))),"",INDIRECT(CONCATENATE("'Full Data'!",B$4,ROW('Full Data'!B8))))</f>
        <v>Li</v>
      </c>
      <c r="C11" s="16">
        <f ca="1">IF(ISBLANK(INDIRECT(CONCATENATE("'Full Data'!",C$4,ROW('Full Data'!C8)))),"",INDIRECT(CONCATENATE("'Full Data'!",C$4,ROW('Full Data'!C8))))</f>
        <v>1</v>
      </c>
      <c r="D11" s="16" t="str">
        <f ca="1">IF(ISBLANK(INDIRECT(CONCATENATE("'Full Data'!",D$4,ROW('Full Data'!D8)))),"",INDIRECT(CONCATENATE("'Full Data'!",D$4,ROW('Full Data'!D8))))</f>
        <v>I A</v>
      </c>
      <c r="E11" s="16">
        <f ca="1">IF(ISBLANK(INDIRECT(CONCATENATE("'Full Data'!",E$4,ROW('Full Data'!E8)))),"",INDIRECT(CONCATENATE("'Full Data'!",E$4,ROW('Full Data'!E8))))</f>
        <v>2</v>
      </c>
      <c r="F11" s="16" t="str">
        <f ca="1">IF(ISBLANK(INDIRECT(CONCATENATE("'Full Data'!",F$4,ROW('Full Data'!F8)))),"",INDIRECT(CONCATENATE("'Full Data'!",F$4,ROW('Full Data'!F8))))</f>
        <v>lithium</v>
      </c>
      <c r="G11" s="16" t="str">
        <f ca="1">IF(ISBLANK(INDIRECT(CONCATENATE("'Full Data'!",G$4,ROW('Full Data'!G8)))),"",INDIRECT(CONCATENATE("'Full Data'!",G$4,ROW('Full Data'!G8))))</f>
        <v>6.968</v>
      </c>
      <c r="H11" s="16" t="str">
        <f ca="1">IF(ISBLANK(INDIRECT(CONCATENATE("'Full Data'!",H$4,ROW('Full Data'!H8)))),"",INDIRECT(CONCATENATE("'Full Data'!",H$4,ROW('Full Data'!H8))))</f>
        <v>+1</v>
      </c>
      <c r="I11" s="16"/>
      <c r="K11" s="189"/>
      <c r="L11" s="189"/>
      <c r="M11" s="189"/>
      <c r="N11" s="189"/>
      <c r="O11" s="189"/>
      <c r="P11" s="189"/>
      <c r="Q11" s="189"/>
      <c r="R11" s="41"/>
      <c r="S11" s="41"/>
      <c r="T11" s="41"/>
    </row>
    <row r="12" spans="1:20" ht="12.75" customHeight="1">
      <c r="A12" s="16">
        <f ca="1">IF(ISBLANK(INDIRECT(CONCATENATE("'Full Data'!",A$4,ROW('Full Data'!A9)))),"",INDIRECT(CONCATENATE("'Full Data'!",A$4,ROW('Full Data'!A9))))</f>
        <v>4</v>
      </c>
      <c r="B12" s="16" t="str">
        <f ca="1">IF(ISBLANK(INDIRECT(CONCATENATE("'Full Data'!",B$4,ROW('Full Data'!B9)))),"",INDIRECT(CONCATENATE("'Full Data'!",B$4,ROW('Full Data'!B9))))</f>
        <v>Be</v>
      </c>
      <c r="C12" s="16">
        <f ca="1">IF(ISBLANK(INDIRECT(CONCATENATE("'Full Data'!",C$4,ROW('Full Data'!C9)))),"",INDIRECT(CONCATENATE("'Full Data'!",C$4,ROW('Full Data'!C9))))</f>
        <v>2</v>
      </c>
      <c r="D12" s="16" t="str">
        <f ca="1">IF(ISBLANK(INDIRECT(CONCATENATE("'Full Data'!",D$4,ROW('Full Data'!D9)))),"",INDIRECT(CONCATENATE("'Full Data'!",D$4,ROW('Full Data'!D9))))</f>
        <v>II A</v>
      </c>
      <c r="E12" s="16">
        <f ca="1">IF(ISBLANK(INDIRECT(CONCATENATE("'Full Data'!",E$4,ROW('Full Data'!E9)))),"",INDIRECT(CONCATENATE("'Full Data'!",E$4,ROW('Full Data'!E9))))</f>
        <v>2</v>
      </c>
      <c r="F12" s="16" t="str">
        <f ca="1">IF(ISBLANK(INDIRECT(CONCATENATE("'Full Data'!",F$4,ROW('Full Data'!F9)))),"",INDIRECT(CONCATENATE("'Full Data'!",F$4,ROW('Full Data'!F9))))</f>
        <v>beryllium</v>
      </c>
      <c r="G12" s="16" t="str">
        <f ca="1">IF(ISBLANK(INDIRECT(CONCATENATE("'Full Data'!",G$4,ROW('Full Data'!G9)))),"",INDIRECT(CONCATENATE("'Full Data'!",G$4,ROW('Full Data'!G9))))</f>
        <v>9.012</v>
      </c>
      <c r="H12" s="16" t="str">
        <f ca="1">IF(ISBLANK(INDIRECT(CONCATENATE("'Full Data'!",H$4,ROW('Full Data'!H9)))),"",INDIRECT(CONCATENATE("'Full Data'!",H$4,ROW('Full Data'!H9))))</f>
        <v>+2</v>
      </c>
      <c r="I12" s="16"/>
      <c r="K12" s="189"/>
      <c r="L12" s="189"/>
      <c r="M12" s="189"/>
      <c r="N12" s="189"/>
      <c r="O12" s="189"/>
      <c r="P12" s="189"/>
      <c r="Q12" s="189"/>
      <c r="R12" s="41"/>
      <c r="S12" s="41"/>
      <c r="T12" s="41"/>
    </row>
    <row r="13" spans="1:20" ht="12.75" customHeight="1">
      <c r="A13" s="16">
        <f ca="1">IF(ISBLANK(INDIRECT(CONCATENATE("'Full Data'!",A$4,ROW('Full Data'!A10)))),"",INDIRECT(CONCATENATE("'Full Data'!",A$4,ROW('Full Data'!A10))))</f>
        <v>5</v>
      </c>
      <c r="B13" s="16" t="str">
        <f ca="1">IF(ISBLANK(INDIRECT(CONCATENATE("'Full Data'!",B$4,ROW('Full Data'!B10)))),"",INDIRECT(CONCATENATE("'Full Data'!",B$4,ROW('Full Data'!B10))))</f>
        <v>B</v>
      </c>
      <c r="C13" s="16">
        <f ca="1">IF(ISBLANK(INDIRECT(CONCATENATE("'Full Data'!",C$4,ROW('Full Data'!C10)))),"",INDIRECT(CONCATENATE("'Full Data'!",C$4,ROW('Full Data'!C10))))</f>
        <v>13</v>
      </c>
      <c r="D13" s="16" t="str">
        <f ca="1">IF(ISBLANK(INDIRECT(CONCATENATE("'Full Data'!",D$4,ROW('Full Data'!D10)))),"",INDIRECT(CONCATENATE("'Full Data'!",D$4,ROW('Full Data'!D10))))</f>
        <v>III A</v>
      </c>
      <c r="E13" s="16">
        <f ca="1">IF(ISBLANK(INDIRECT(CONCATENATE("'Full Data'!",E$4,ROW('Full Data'!E10)))),"",INDIRECT(CONCATENATE("'Full Data'!",E$4,ROW('Full Data'!E10))))</f>
        <v>2</v>
      </c>
      <c r="F13" s="16" t="str">
        <f ca="1">IF(ISBLANK(INDIRECT(CONCATENATE("'Full Data'!",F$4,ROW('Full Data'!F10)))),"",INDIRECT(CONCATENATE("'Full Data'!",F$4,ROW('Full Data'!F10))))</f>
        <v>boron</v>
      </c>
      <c r="G13" s="16" t="str">
        <f ca="1">IF(ISBLANK(INDIRECT(CONCATENATE("'Full Data'!",G$4,ROW('Full Data'!G10)))),"",INDIRECT(CONCATENATE("'Full Data'!",G$4,ROW('Full Data'!G10))))</f>
        <v>10.81</v>
      </c>
      <c r="H13" s="16" t="str">
        <f ca="1">IF(ISBLANK(INDIRECT(CONCATENATE("'Full Data'!",H$4,ROW('Full Data'!H10)))),"",INDIRECT(CONCATENATE("'Full Data'!",H$4,ROW('Full Data'!H10))))</f>
        <v>+3</v>
      </c>
      <c r="I13" s="16"/>
      <c r="K13" s="189"/>
      <c r="L13" s="189"/>
      <c r="M13" s="189"/>
      <c r="N13" s="189"/>
      <c r="O13" s="189"/>
      <c r="P13" s="189"/>
      <c r="Q13" s="189"/>
      <c r="R13" s="41"/>
      <c r="S13" s="41"/>
      <c r="T13" s="41"/>
    </row>
    <row r="14" spans="1:20" ht="12.75" customHeight="1">
      <c r="A14" s="16">
        <f ca="1">IF(ISBLANK(INDIRECT(CONCATENATE("'Full Data'!",A$4,ROW('Full Data'!A11)))),"",INDIRECT(CONCATENATE("'Full Data'!",A$4,ROW('Full Data'!A11))))</f>
        <v>6</v>
      </c>
      <c r="B14" s="16" t="str">
        <f ca="1">IF(ISBLANK(INDIRECT(CONCATENATE("'Full Data'!",B$4,ROW('Full Data'!B11)))),"",INDIRECT(CONCATENATE("'Full Data'!",B$4,ROW('Full Data'!B11))))</f>
        <v>C</v>
      </c>
      <c r="C14" s="16">
        <f ca="1">IF(ISBLANK(INDIRECT(CONCATENATE("'Full Data'!",C$4,ROW('Full Data'!C11)))),"",INDIRECT(CONCATENATE("'Full Data'!",C$4,ROW('Full Data'!C11))))</f>
        <v>14</v>
      </c>
      <c r="D14" s="16" t="str">
        <f ca="1">IF(ISBLANK(INDIRECT(CONCATENATE("'Full Data'!",D$4,ROW('Full Data'!D11)))),"",INDIRECT(CONCATENATE("'Full Data'!",D$4,ROW('Full Data'!D11))))</f>
        <v>IV A</v>
      </c>
      <c r="E14" s="16">
        <f ca="1">IF(ISBLANK(INDIRECT(CONCATENATE("'Full Data'!",E$4,ROW('Full Data'!E11)))),"",INDIRECT(CONCATENATE("'Full Data'!",E$4,ROW('Full Data'!E11))))</f>
        <v>2</v>
      </c>
      <c r="F14" s="16" t="str">
        <f ca="1">IF(ISBLANK(INDIRECT(CONCATENATE("'Full Data'!",F$4,ROW('Full Data'!F11)))),"",INDIRECT(CONCATENATE("'Full Data'!",F$4,ROW('Full Data'!F11))))</f>
        <v>carbon</v>
      </c>
      <c r="G14" s="16" t="str">
        <f ca="1">IF(ISBLANK(INDIRECT(CONCATENATE("'Full Data'!",G$4,ROW('Full Data'!G11)))),"",INDIRECT(CONCATENATE("'Full Data'!",G$4,ROW('Full Data'!G11))))</f>
        <v>12.01</v>
      </c>
      <c r="H14" s="16" t="str">
        <f ca="1">IF(ISBLANK(INDIRECT(CONCATENATE("'Full Data'!",H$4,ROW('Full Data'!H11)))),"",INDIRECT(CONCATENATE("'Full Data'!",H$4,ROW('Full Data'!H11))))</f>
        <v>−4</v>
      </c>
      <c r="I14" s="16"/>
      <c r="K14" s="189"/>
      <c r="L14" s="189"/>
      <c r="M14" s="189"/>
      <c r="N14" s="189"/>
      <c r="O14" s="189"/>
      <c r="P14" s="189"/>
      <c r="Q14" s="189"/>
      <c r="R14" s="41"/>
      <c r="S14" s="41"/>
      <c r="T14" s="41"/>
    </row>
    <row r="15" spans="1:20" ht="12.75" customHeight="1">
      <c r="A15" s="16">
        <f ca="1">IF(ISBLANK(INDIRECT(CONCATENATE("'Full Data'!",A$4,ROW('Full Data'!A12)))),"",INDIRECT(CONCATENATE("'Full Data'!",A$4,ROW('Full Data'!A12))))</f>
        <v>7</v>
      </c>
      <c r="B15" s="16" t="str">
        <f ca="1">IF(ISBLANK(INDIRECT(CONCATENATE("'Full Data'!",B$4,ROW('Full Data'!B12)))),"",INDIRECT(CONCATENATE("'Full Data'!",B$4,ROW('Full Data'!B12))))</f>
        <v>N</v>
      </c>
      <c r="C15" s="16">
        <f ca="1">IF(ISBLANK(INDIRECT(CONCATENATE("'Full Data'!",C$4,ROW('Full Data'!C12)))),"",INDIRECT(CONCATENATE("'Full Data'!",C$4,ROW('Full Data'!C12))))</f>
        <v>15</v>
      </c>
      <c r="D15" s="16" t="str">
        <f ca="1">IF(ISBLANK(INDIRECT(CONCATENATE("'Full Data'!",D$4,ROW('Full Data'!D12)))),"",INDIRECT(CONCATENATE("'Full Data'!",D$4,ROW('Full Data'!D12))))</f>
        <v>V A</v>
      </c>
      <c r="E15" s="16">
        <f ca="1">IF(ISBLANK(INDIRECT(CONCATENATE("'Full Data'!",E$4,ROW('Full Data'!E12)))),"",INDIRECT(CONCATENATE("'Full Data'!",E$4,ROW('Full Data'!E12))))</f>
        <v>2</v>
      </c>
      <c r="F15" s="16" t="str">
        <f ca="1">IF(ISBLANK(INDIRECT(CONCATENATE("'Full Data'!",F$4,ROW('Full Data'!F12)))),"",INDIRECT(CONCATENATE("'Full Data'!",F$4,ROW('Full Data'!F12))))</f>
        <v>nitrogen</v>
      </c>
      <c r="G15" s="16" t="str">
        <f ca="1">IF(ISBLANK(INDIRECT(CONCATENATE("'Full Data'!",G$4,ROW('Full Data'!G12)))),"",INDIRECT(CONCATENATE("'Full Data'!",G$4,ROW('Full Data'!G12))))</f>
        <v>14.01</v>
      </c>
      <c r="H15" s="16" t="str">
        <f ca="1">IF(ISBLANK(INDIRECT(CONCATENATE("'Full Data'!",H$4,ROW('Full Data'!H12)))),"",INDIRECT(CONCATENATE("'Full Data'!",H$4,ROW('Full Data'!H12))))</f>
        <v>−3</v>
      </c>
      <c r="I15" s="16"/>
      <c r="K15" s="189"/>
      <c r="L15" s="189"/>
      <c r="M15" s="189"/>
      <c r="N15" s="189"/>
      <c r="O15" s="189"/>
      <c r="P15" s="189"/>
      <c r="Q15" s="189"/>
      <c r="R15" s="41"/>
      <c r="S15" s="41"/>
      <c r="T15" s="41"/>
    </row>
    <row r="16" spans="1:20" ht="12.75" customHeight="1">
      <c r="A16" s="16">
        <f ca="1">IF(ISBLANK(INDIRECT(CONCATENATE("'Full Data'!",A$4,ROW('Full Data'!A13)))),"",INDIRECT(CONCATENATE("'Full Data'!",A$4,ROW('Full Data'!A13))))</f>
        <v>8</v>
      </c>
      <c r="B16" s="16" t="str">
        <f ca="1">IF(ISBLANK(INDIRECT(CONCATENATE("'Full Data'!",B$4,ROW('Full Data'!B13)))),"",INDIRECT(CONCATENATE("'Full Data'!",B$4,ROW('Full Data'!B13))))</f>
        <v>O</v>
      </c>
      <c r="C16" s="16">
        <f ca="1">IF(ISBLANK(INDIRECT(CONCATENATE("'Full Data'!",C$4,ROW('Full Data'!C13)))),"",INDIRECT(CONCATENATE("'Full Data'!",C$4,ROW('Full Data'!C13))))</f>
        <v>16</v>
      </c>
      <c r="D16" s="16" t="str">
        <f ca="1">IF(ISBLANK(INDIRECT(CONCATENATE("'Full Data'!",D$4,ROW('Full Data'!D13)))),"",INDIRECT(CONCATENATE("'Full Data'!",D$4,ROW('Full Data'!D13))))</f>
        <v>VI A</v>
      </c>
      <c r="E16" s="16">
        <f ca="1">IF(ISBLANK(INDIRECT(CONCATENATE("'Full Data'!",E$4,ROW('Full Data'!E13)))),"",INDIRECT(CONCATENATE("'Full Data'!",E$4,ROW('Full Data'!E13))))</f>
        <v>2</v>
      </c>
      <c r="F16" s="16" t="str">
        <f ca="1">IF(ISBLANK(INDIRECT(CONCATENATE("'Full Data'!",F$4,ROW('Full Data'!F13)))),"",INDIRECT(CONCATENATE("'Full Data'!",F$4,ROW('Full Data'!F13))))</f>
        <v>oxygen</v>
      </c>
      <c r="G16" s="16" t="str">
        <f ca="1">IF(ISBLANK(INDIRECT(CONCATENATE("'Full Data'!",G$4,ROW('Full Data'!G13)))),"",INDIRECT(CONCATENATE("'Full Data'!",G$4,ROW('Full Data'!G13))))</f>
        <v>16.00</v>
      </c>
      <c r="H16" s="16" t="str">
        <f ca="1">IF(ISBLANK(INDIRECT(CONCATENATE("'Full Data'!",H$4,ROW('Full Data'!H13)))),"",INDIRECT(CONCATENATE("'Full Data'!",H$4,ROW('Full Data'!H13))))</f>
        <v>−2</v>
      </c>
      <c r="I16" s="16"/>
      <c r="K16" s="189"/>
      <c r="L16" s="189"/>
      <c r="M16" s="189"/>
      <c r="N16" s="189"/>
      <c r="O16" s="189"/>
      <c r="P16" s="189"/>
      <c r="Q16" s="189"/>
      <c r="R16" s="41"/>
      <c r="S16" s="41"/>
      <c r="T16" s="41"/>
    </row>
    <row r="17" spans="1:20" ht="12.75" customHeight="1">
      <c r="A17" s="16">
        <f ca="1">IF(ISBLANK(INDIRECT(CONCATENATE("'Full Data'!",A$4,ROW('Full Data'!A14)))),"",INDIRECT(CONCATENATE("'Full Data'!",A$4,ROW('Full Data'!A14))))</f>
        <v>9</v>
      </c>
      <c r="B17" s="16" t="str">
        <f ca="1">IF(ISBLANK(INDIRECT(CONCATENATE("'Full Data'!",B$4,ROW('Full Data'!B14)))),"",INDIRECT(CONCATENATE("'Full Data'!",B$4,ROW('Full Data'!B14))))</f>
        <v>F</v>
      </c>
      <c r="C17" s="16">
        <f ca="1">IF(ISBLANK(INDIRECT(CONCATENATE("'Full Data'!",C$4,ROW('Full Data'!C14)))),"",INDIRECT(CONCATENATE("'Full Data'!",C$4,ROW('Full Data'!C14))))</f>
        <v>17</v>
      </c>
      <c r="D17" s="16" t="str">
        <f ca="1">IF(ISBLANK(INDIRECT(CONCATENATE("'Full Data'!",D$4,ROW('Full Data'!D14)))),"",INDIRECT(CONCATENATE("'Full Data'!",D$4,ROW('Full Data'!D14))))</f>
        <v>VII A</v>
      </c>
      <c r="E17" s="16">
        <f ca="1">IF(ISBLANK(INDIRECT(CONCATENATE("'Full Data'!",E$4,ROW('Full Data'!E14)))),"",INDIRECT(CONCATENATE("'Full Data'!",E$4,ROW('Full Data'!E14))))</f>
        <v>2</v>
      </c>
      <c r="F17" s="16" t="str">
        <f ca="1">IF(ISBLANK(INDIRECT(CONCATENATE("'Full Data'!",F$4,ROW('Full Data'!F14)))),"",INDIRECT(CONCATENATE("'Full Data'!",F$4,ROW('Full Data'!F14))))</f>
        <v>fluorine</v>
      </c>
      <c r="G17" s="16" t="str">
        <f ca="1">IF(ISBLANK(INDIRECT(CONCATENATE("'Full Data'!",G$4,ROW('Full Data'!G14)))),"",INDIRECT(CONCATENATE("'Full Data'!",G$4,ROW('Full Data'!G14))))</f>
        <v>19.00</v>
      </c>
      <c r="H17" s="16" t="str">
        <f ca="1">IF(ISBLANK(INDIRECT(CONCATENATE("'Full Data'!",H$4,ROW('Full Data'!H14)))),"",INDIRECT(CONCATENATE("'Full Data'!",H$4,ROW('Full Data'!H14))))</f>
        <v>−1</v>
      </c>
      <c r="I17" s="16"/>
      <c r="K17" s="189"/>
      <c r="L17" s="189"/>
      <c r="M17" s="189"/>
      <c r="N17" s="189"/>
      <c r="O17" s="189"/>
      <c r="P17" s="189"/>
      <c r="Q17" s="189"/>
      <c r="R17" s="41"/>
      <c r="S17" s="41"/>
      <c r="T17" s="41"/>
    </row>
    <row r="18" spans="1:20" ht="12.75" customHeight="1">
      <c r="A18" s="16">
        <f ca="1">IF(ISBLANK(INDIRECT(CONCATENATE("'Full Data'!",A$4,ROW('Full Data'!A15)))),"",INDIRECT(CONCATENATE("'Full Data'!",A$4,ROW('Full Data'!A15))))</f>
        <v>10</v>
      </c>
      <c r="B18" s="16" t="str">
        <f ca="1">IF(ISBLANK(INDIRECT(CONCATENATE("'Full Data'!",B$4,ROW('Full Data'!B15)))),"",INDIRECT(CONCATENATE("'Full Data'!",B$4,ROW('Full Data'!B15))))</f>
        <v>Ne</v>
      </c>
      <c r="C18" s="16">
        <f ca="1">IF(ISBLANK(INDIRECT(CONCATENATE("'Full Data'!",C$4,ROW('Full Data'!C15)))),"",INDIRECT(CONCATENATE("'Full Data'!",C$4,ROW('Full Data'!C15))))</f>
        <v>18</v>
      </c>
      <c r="D18" s="16" t="str">
        <f ca="1">IF(ISBLANK(INDIRECT(CONCATENATE("'Full Data'!",D$4,ROW('Full Data'!D15)))),"",INDIRECT(CONCATENATE("'Full Data'!",D$4,ROW('Full Data'!D15))))</f>
        <v>VIII A</v>
      </c>
      <c r="E18" s="16">
        <f ca="1">IF(ISBLANK(INDIRECT(CONCATENATE("'Full Data'!",E$4,ROW('Full Data'!E15)))),"",INDIRECT(CONCATENATE("'Full Data'!",E$4,ROW('Full Data'!E15))))</f>
        <v>2</v>
      </c>
      <c r="F18" s="16" t="str">
        <f ca="1">IF(ISBLANK(INDIRECT(CONCATENATE("'Full Data'!",F$4,ROW('Full Data'!F15)))),"",INDIRECT(CONCATENATE("'Full Data'!",F$4,ROW('Full Data'!F15))))</f>
        <v>neon</v>
      </c>
      <c r="G18" s="16" t="str">
        <f ca="1">IF(ISBLANK(INDIRECT(CONCATENATE("'Full Data'!",G$4,ROW('Full Data'!G15)))),"",INDIRECT(CONCATENATE("'Full Data'!",G$4,ROW('Full Data'!G15))))</f>
        <v>20.18</v>
      </c>
      <c r="H18" s="16">
        <f ca="1">IF(ISBLANK(INDIRECT(CONCATENATE("'Full Data'!",H$4,ROW('Full Data'!H15)))),"",INDIRECT(CONCATENATE("'Full Data'!",H$4,ROW('Full Data'!H15))))</f>
      </c>
      <c r="I18" s="16"/>
      <c r="K18" s="189"/>
      <c r="L18" s="189"/>
      <c r="M18" s="189"/>
      <c r="N18" s="189"/>
      <c r="O18" s="189"/>
      <c r="P18" s="189"/>
      <c r="Q18" s="189"/>
      <c r="R18" s="41"/>
      <c r="S18" s="41"/>
      <c r="T18" s="41"/>
    </row>
    <row r="19" spans="1:20" ht="12.75" customHeight="1">
      <c r="A19" s="16">
        <f ca="1">IF(ISBLANK(INDIRECT(CONCATENATE("'Full Data'!",A$4,ROW('Full Data'!A16)))),"",INDIRECT(CONCATENATE("'Full Data'!",A$4,ROW('Full Data'!A16))))</f>
        <v>11</v>
      </c>
      <c r="B19" s="16" t="str">
        <f ca="1">IF(ISBLANK(INDIRECT(CONCATENATE("'Full Data'!",B$4,ROW('Full Data'!B16)))),"",INDIRECT(CONCATENATE("'Full Data'!",B$4,ROW('Full Data'!B16))))</f>
        <v>Na</v>
      </c>
      <c r="C19" s="16">
        <f ca="1">IF(ISBLANK(INDIRECT(CONCATENATE("'Full Data'!",C$4,ROW('Full Data'!C16)))),"",INDIRECT(CONCATENATE("'Full Data'!",C$4,ROW('Full Data'!C16))))</f>
        <v>1</v>
      </c>
      <c r="D19" s="16" t="str">
        <f ca="1">IF(ISBLANK(INDIRECT(CONCATENATE("'Full Data'!",D$4,ROW('Full Data'!D16)))),"",INDIRECT(CONCATENATE("'Full Data'!",D$4,ROW('Full Data'!D16))))</f>
        <v>I A</v>
      </c>
      <c r="E19" s="16">
        <f ca="1">IF(ISBLANK(INDIRECT(CONCATENATE("'Full Data'!",E$4,ROW('Full Data'!E16)))),"",INDIRECT(CONCATENATE("'Full Data'!",E$4,ROW('Full Data'!E16))))</f>
        <v>3</v>
      </c>
      <c r="F19" s="16" t="str">
        <f ca="1">IF(ISBLANK(INDIRECT(CONCATENATE("'Full Data'!",F$4,ROW('Full Data'!F16)))),"",INDIRECT(CONCATENATE("'Full Data'!",F$4,ROW('Full Data'!F16))))</f>
        <v>sodium</v>
      </c>
      <c r="G19" s="16" t="str">
        <f ca="1">IF(ISBLANK(INDIRECT(CONCATENATE("'Full Data'!",G$4,ROW('Full Data'!G16)))),"",INDIRECT(CONCATENATE("'Full Data'!",G$4,ROW('Full Data'!G16))))</f>
        <v>22.99</v>
      </c>
      <c r="H19" s="16" t="str">
        <f ca="1">IF(ISBLANK(INDIRECT(CONCATENATE("'Full Data'!",H$4,ROW('Full Data'!H16)))),"",INDIRECT(CONCATENATE("'Full Data'!",H$4,ROW('Full Data'!H16))))</f>
        <v>+1</v>
      </c>
      <c r="I19" s="16"/>
      <c r="K19" s="189"/>
      <c r="L19" s="189"/>
      <c r="M19" s="189"/>
      <c r="N19" s="189"/>
      <c r="O19" s="189"/>
      <c r="P19" s="189"/>
      <c r="Q19" s="189"/>
      <c r="R19" s="41"/>
      <c r="S19" s="41"/>
      <c r="T19" s="41"/>
    </row>
    <row r="20" spans="1:20" ht="12.75" customHeight="1">
      <c r="A20" s="16">
        <f ca="1">IF(ISBLANK(INDIRECT(CONCATENATE("'Full Data'!",A$4,ROW('Full Data'!A17)))),"",INDIRECT(CONCATENATE("'Full Data'!",A$4,ROW('Full Data'!A17))))</f>
        <v>12</v>
      </c>
      <c r="B20" s="16" t="str">
        <f ca="1">IF(ISBLANK(INDIRECT(CONCATENATE("'Full Data'!",B$4,ROW('Full Data'!B17)))),"",INDIRECT(CONCATENATE("'Full Data'!",B$4,ROW('Full Data'!B17))))</f>
        <v>Mg</v>
      </c>
      <c r="C20" s="16">
        <f ca="1">IF(ISBLANK(INDIRECT(CONCATENATE("'Full Data'!",C$4,ROW('Full Data'!C17)))),"",INDIRECT(CONCATENATE("'Full Data'!",C$4,ROW('Full Data'!C17))))</f>
        <v>2</v>
      </c>
      <c r="D20" s="16" t="str">
        <f ca="1">IF(ISBLANK(INDIRECT(CONCATENATE("'Full Data'!",D$4,ROW('Full Data'!D17)))),"",INDIRECT(CONCATENATE("'Full Data'!",D$4,ROW('Full Data'!D17))))</f>
        <v>II A</v>
      </c>
      <c r="E20" s="16">
        <f ca="1">IF(ISBLANK(INDIRECT(CONCATENATE("'Full Data'!",E$4,ROW('Full Data'!E17)))),"",INDIRECT(CONCATENATE("'Full Data'!",E$4,ROW('Full Data'!E17))))</f>
        <v>3</v>
      </c>
      <c r="F20" s="16" t="str">
        <f ca="1">IF(ISBLANK(INDIRECT(CONCATENATE("'Full Data'!",F$4,ROW('Full Data'!F17)))),"",INDIRECT(CONCATENATE("'Full Data'!",F$4,ROW('Full Data'!F17))))</f>
        <v>magnesium</v>
      </c>
      <c r="G20" s="16" t="str">
        <f ca="1">IF(ISBLANK(INDIRECT(CONCATENATE("'Full Data'!",G$4,ROW('Full Data'!G17)))),"",INDIRECT(CONCATENATE("'Full Data'!",G$4,ROW('Full Data'!G17))))</f>
        <v>24.31</v>
      </c>
      <c r="H20" s="16" t="str">
        <f ca="1">IF(ISBLANK(INDIRECT(CONCATENATE("'Full Data'!",H$4,ROW('Full Data'!H17)))),"",INDIRECT(CONCATENATE("'Full Data'!",H$4,ROW('Full Data'!H17))))</f>
        <v>+2</v>
      </c>
      <c r="I20" s="16"/>
      <c r="K20" s="189"/>
      <c r="L20" s="189"/>
      <c r="M20" s="189"/>
      <c r="N20" s="189"/>
      <c r="O20" s="189"/>
      <c r="P20" s="189"/>
      <c r="Q20" s="189"/>
      <c r="R20" s="41"/>
      <c r="S20" s="41"/>
      <c r="T20" s="41"/>
    </row>
    <row r="21" spans="1:20" ht="12.75" customHeight="1">
      <c r="A21" s="16">
        <f ca="1">IF(ISBLANK(INDIRECT(CONCATENATE("'Full Data'!",A$4,ROW('Full Data'!A18)))),"",INDIRECT(CONCATENATE("'Full Data'!",A$4,ROW('Full Data'!A18))))</f>
        <v>13</v>
      </c>
      <c r="B21" s="16" t="str">
        <f ca="1">IF(ISBLANK(INDIRECT(CONCATENATE("'Full Data'!",B$4,ROW('Full Data'!B18)))),"",INDIRECT(CONCATENATE("'Full Data'!",B$4,ROW('Full Data'!B18))))</f>
        <v>Al</v>
      </c>
      <c r="C21" s="16">
        <f ca="1">IF(ISBLANK(INDIRECT(CONCATENATE("'Full Data'!",C$4,ROW('Full Data'!C18)))),"",INDIRECT(CONCATENATE("'Full Data'!",C$4,ROW('Full Data'!C18))))</f>
        <v>13</v>
      </c>
      <c r="D21" s="16" t="str">
        <f ca="1">IF(ISBLANK(INDIRECT(CONCATENATE("'Full Data'!",D$4,ROW('Full Data'!D18)))),"",INDIRECT(CONCATENATE("'Full Data'!",D$4,ROW('Full Data'!D18))))</f>
        <v>III A</v>
      </c>
      <c r="E21" s="16">
        <f ca="1">IF(ISBLANK(INDIRECT(CONCATENATE("'Full Data'!",E$4,ROW('Full Data'!E18)))),"",INDIRECT(CONCATENATE("'Full Data'!",E$4,ROW('Full Data'!E18))))</f>
        <v>3</v>
      </c>
      <c r="F21" s="16" t="str">
        <f ca="1">IF(ISBLANK(INDIRECT(CONCATENATE("'Full Data'!",F$4,ROW('Full Data'!F18)))),"",INDIRECT(CONCATENATE("'Full Data'!",F$4,ROW('Full Data'!F18))))</f>
        <v>aluminum</v>
      </c>
      <c r="G21" s="16" t="str">
        <f ca="1">IF(ISBLANK(INDIRECT(CONCATENATE("'Full Data'!",G$4,ROW('Full Data'!G18)))),"",INDIRECT(CONCATENATE("'Full Data'!",G$4,ROW('Full Data'!G18))))</f>
        <v>26.98</v>
      </c>
      <c r="H21" s="16" t="str">
        <f ca="1">IF(ISBLANK(INDIRECT(CONCATENATE("'Full Data'!",H$4,ROW('Full Data'!H18)))),"",INDIRECT(CONCATENATE("'Full Data'!",H$4,ROW('Full Data'!H18))))</f>
        <v>+3</v>
      </c>
      <c r="I21" s="16"/>
      <c r="K21" s="189"/>
      <c r="L21" s="189"/>
      <c r="M21" s="189"/>
      <c r="N21" s="189"/>
      <c r="O21" s="189"/>
      <c r="P21" s="189"/>
      <c r="Q21" s="189"/>
      <c r="R21" s="41"/>
      <c r="S21" s="41"/>
      <c r="T21" s="41"/>
    </row>
    <row r="22" spans="1:20" ht="12.75" customHeight="1">
      <c r="A22" s="16">
        <f ca="1">IF(ISBLANK(INDIRECT(CONCATENATE("'Full Data'!",A$4,ROW('Full Data'!A19)))),"",INDIRECT(CONCATENATE("'Full Data'!",A$4,ROW('Full Data'!A19))))</f>
        <v>14</v>
      </c>
      <c r="B22" s="16" t="str">
        <f ca="1">IF(ISBLANK(INDIRECT(CONCATENATE("'Full Data'!",B$4,ROW('Full Data'!B19)))),"",INDIRECT(CONCATENATE("'Full Data'!",B$4,ROW('Full Data'!B19))))</f>
        <v>Si</v>
      </c>
      <c r="C22" s="16">
        <f ca="1">IF(ISBLANK(INDIRECT(CONCATENATE("'Full Data'!",C$4,ROW('Full Data'!C19)))),"",INDIRECT(CONCATENATE("'Full Data'!",C$4,ROW('Full Data'!C19))))</f>
        <v>14</v>
      </c>
      <c r="D22" s="16" t="str">
        <f ca="1">IF(ISBLANK(INDIRECT(CONCATENATE("'Full Data'!",D$4,ROW('Full Data'!D19)))),"",INDIRECT(CONCATENATE("'Full Data'!",D$4,ROW('Full Data'!D19))))</f>
        <v>IV A</v>
      </c>
      <c r="E22" s="16">
        <f ca="1">IF(ISBLANK(INDIRECT(CONCATENATE("'Full Data'!",E$4,ROW('Full Data'!E19)))),"",INDIRECT(CONCATENATE("'Full Data'!",E$4,ROW('Full Data'!E19))))</f>
        <v>3</v>
      </c>
      <c r="F22" s="16" t="str">
        <f ca="1">IF(ISBLANK(INDIRECT(CONCATENATE("'Full Data'!",F$4,ROW('Full Data'!F19)))),"",INDIRECT(CONCATENATE("'Full Data'!",F$4,ROW('Full Data'!F19))))</f>
        <v>silicon</v>
      </c>
      <c r="G22" s="16" t="str">
        <f ca="1">IF(ISBLANK(INDIRECT(CONCATENATE("'Full Data'!",G$4,ROW('Full Data'!G19)))),"",INDIRECT(CONCATENATE("'Full Data'!",G$4,ROW('Full Data'!G19))))</f>
        <v>28.09</v>
      </c>
      <c r="H22" s="16" t="str">
        <f ca="1">IF(ISBLANK(INDIRECT(CONCATENATE("'Full Data'!",H$4,ROW('Full Data'!H19)))),"",INDIRECT(CONCATENATE("'Full Data'!",H$4,ROW('Full Data'!H19))))</f>
        <v>−4</v>
      </c>
      <c r="I22" s="16"/>
      <c r="K22" s="189"/>
      <c r="L22" s="189"/>
      <c r="M22" s="189"/>
      <c r="N22" s="189"/>
      <c r="O22" s="189"/>
      <c r="P22" s="189"/>
      <c r="Q22" s="189"/>
      <c r="R22" s="41"/>
      <c r="S22" s="41"/>
      <c r="T22" s="41"/>
    </row>
    <row r="23" spans="1:20" ht="12.75" customHeight="1">
      <c r="A23" s="16">
        <f ca="1">IF(ISBLANK(INDIRECT(CONCATENATE("'Full Data'!",A$4,ROW('Full Data'!A20)))),"",INDIRECT(CONCATENATE("'Full Data'!",A$4,ROW('Full Data'!A20))))</f>
        <v>15</v>
      </c>
      <c r="B23" s="16" t="str">
        <f ca="1">IF(ISBLANK(INDIRECT(CONCATENATE("'Full Data'!",B$4,ROW('Full Data'!B20)))),"",INDIRECT(CONCATENATE("'Full Data'!",B$4,ROW('Full Data'!B20))))</f>
        <v>P</v>
      </c>
      <c r="C23" s="16">
        <f ca="1">IF(ISBLANK(INDIRECT(CONCATENATE("'Full Data'!",C$4,ROW('Full Data'!C20)))),"",INDIRECT(CONCATENATE("'Full Data'!",C$4,ROW('Full Data'!C20))))</f>
        <v>15</v>
      </c>
      <c r="D23" s="16" t="str">
        <f ca="1">IF(ISBLANK(INDIRECT(CONCATENATE("'Full Data'!",D$4,ROW('Full Data'!D20)))),"",INDIRECT(CONCATENATE("'Full Data'!",D$4,ROW('Full Data'!D20))))</f>
        <v>V A</v>
      </c>
      <c r="E23" s="16">
        <f ca="1">IF(ISBLANK(INDIRECT(CONCATENATE("'Full Data'!",E$4,ROW('Full Data'!E20)))),"",INDIRECT(CONCATENATE("'Full Data'!",E$4,ROW('Full Data'!E20))))</f>
        <v>3</v>
      </c>
      <c r="F23" s="16" t="str">
        <f ca="1">IF(ISBLANK(INDIRECT(CONCATENATE("'Full Data'!",F$4,ROW('Full Data'!F20)))),"",INDIRECT(CONCATENATE("'Full Data'!",F$4,ROW('Full Data'!F20))))</f>
        <v>phosphorus</v>
      </c>
      <c r="G23" s="16" t="str">
        <f ca="1">IF(ISBLANK(INDIRECT(CONCATENATE("'Full Data'!",G$4,ROW('Full Data'!G20)))),"",INDIRECT(CONCATENATE("'Full Data'!",G$4,ROW('Full Data'!G20))))</f>
        <v>30.97</v>
      </c>
      <c r="H23" s="16" t="str">
        <f ca="1">IF(ISBLANK(INDIRECT(CONCATENATE("'Full Data'!",H$4,ROW('Full Data'!H20)))),"",INDIRECT(CONCATENATE("'Full Data'!",H$4,ROW('Full Data'!H20))))</f>
        <v>−3</v>
      </c>
      <c r="I23" s="16"/>
      <c r="K23" s="189"/>
      <c r="L23" s="189"/>
      <c r="M23" s="189"/>
      <c r="N23" s="189"/>
      <c r="O23" s="189"/>
      <c r="P23" s="189"/>
      <c r="Q23" s="189"/>
      <c r="R23" s="41"/>
      <c r="S23" s="41"/>
      <c r="T23" s="41"/>
    </row>
    <row r="24" spans="1:20" ht="12.75" customHeight="1">
      <c r="A24" s="16">
        <f ca="1">IF(ISBLANK(INDIRECT(CONCATENATE("'Full Data'!",A$4,ROW('Full Data'!A21)))),"",INDIRECT(CONCATENATE("'Full Data'!",A$4,ROW('Full Data'!A21))))</f>
        <v>16</v>
      </c>
      <c r="B24" s="16" t="str">
        <f ca="1">IF(ISBLANK(INDIRECT(CONCATENATE("'Full Data'!",B$4,ROW('Full Data'!B21)))),"",INDIRECT(CONCATENATE("'Full Data'!",B$4,ROW('Full Data'!B21))))</f>
        <v>S</v>
      </c>
      <c r="C24" s="16">
        <f ca="1">IF(ISBLANK(INDIRECT(CONCATENATE("'Full Data'!",C$4,ROW('Full Data'!C21)))),"",INDIRECT(CONCATENATE("'Full Data'!",C$4,ROW('Full Data'!C21))))</f>
        <v>16</v>
      </c>
      <c r="D24" s="16" t="str">
        <f ca="1">IF(ISBLANK(INDIRECT(CONCATENATE("'Full Data'!",D$4,ROW('Full Data'!D21)))),"",INDIRECT(CONCATENATE("'Full Data'!",D$4,ROW('Full Data'!D21))))</f>
        <v>VI A</v>
      </c>
      <c r="E24" s="16">
        <f ca="1">IF(ISBLANK(INDIRECT(CONCATENATE("'Full Data'!",E$4,ROW('Full Data'!E21)))),"",INDIRECT(CONCATENATE("'Full Data'!",E$4,ROW('Full Data'!E21))))</f>
        <v>3</v>
      </c>
      <c r="F24" s="16" t="str">
        <f ca="1">IF(ISBLANK(INDIRECT(CONCATENATE("'Full Data'!",F$4,ROW('Full Data'!F21)))),"",INDIRECT(CONCATENATE("'Full Data'!",F$4,ROW('Full Data'!F21))))</f>
        <v>sulfur</v>
      </c>
      <c r="G24" s="16" t="str">
        <f ca="1">IF(ISBLANK(INDIRECT(CONCATENATE("'Full Data'!",G$4,ROW('Full Data'!G21)))),"",INDIRECT(CONCATENATE("'Full Data'!",G$4,ROW('Full Data'!G21))))</f>
        <v>32.07</v>
      </c>
      <c r="H24" s="16" t="str">
        <f ca="1">IF(ISBLANK(INDIRECT(CONCATENATE("'Full Data'!",H$4,ROW('Full Data'!H21)))),"",INDIRECT(CONCATENATE("'Full Data'!",H$4,ROW('Full Data'!H21))))</f>
        <v>−2</v>
      </c>
      <c r="I24" s="16"/>
      <c r="K24" s="189"/>
      <c r="L24" s="189"/>
      <c r="M24" s="189"/>
      <c r="N24" s="189"/>
      <c r="O24" s="189"/>
      <c r="P24" s="189"/>
      <c r="Q24" s="189"/>
      <c r="R24" s="41"/>
      <c r="S24" s="41"/>
      <c r="T24" s="41"/>
    </row>
    <row r="25" spans="1:20" ht="12.75" customHeight="1">
      <c r="A25" s="16">
        <f ca="1">IF(ISBLANK(INDIRECT(CONCATENATE("'Full Data'!",A$4,ROW('Full Data'!A22)))),"",INDIRECT(CONCATENATE("'Full Data'!",A$4,ROW('Full Data'!A22))))</f>
        <v>17</v>
      </c>
      <c r="B25" s="16" t="str">
        <f ca="1">IF(ISBLANK(INDIRECT(CONCATENATE("'Full Data'!",B$4,ROW('Full Data'!B22)))),"",INDIRECT(CONCATENATE("'Full Data'!",B$4,ROW('Full Data'!B22))))</f>
        <v>Cl</v>
      </c>
      <c r="C25" s="16">
        <f ca="1">IF(ISBLANK(INDIRECT(CONCATENATE("'Full Data'!",C$4,ROW('Full Data'!C22)))),"",INDIRECT(CONCATENATE("'Full Data'!",C$4,ROW('Full Data'!C22))))</f>
        <v>17</v>
      </c>
      <c r="D25" s="16" t="str">
        <f ca="1">IF(ISBLANK(INDIRECT(CONCATENATE("'Full Data'!",D$4,ROW('Full Data'!D22)))),"",INDIRECT(CONCATENATE("'Full Data'!",D$4,ROW('Full Data'!D22))))</f>
        <v>VII A</v>
      </c>
      <c r="E25" s="16">
        <f ca="1">IF(ISBLANK(INDIRECT(CONCATENATE("'Full Data'!",E$4,ROW('Full Data'!E22)))),"",INDIRECT(CONCATENATE("'Full Data'!",E$4,ROW('Full Data'!E22))))</f>
        <v>3</v>
      </c>
      <c r="F25" s="16" t="str">
        <f ca="1">IF(ISBLANK(INDIRECT(CONCATENATE("'Full Data'!",F$4,ROW('Full Data'!F22)))),"",INDIRECT(CONCATENATE("'Full Data'!",F$4,ROW('Full Data'!F22))))</f>
        <v>chlorine</v>
      </c>
      <c r="G25" s="16" t="str">
        <f ca="1">IF(ISBLANK(INDIRECT(CONCATENATE("'Full Data'!",G$4,ROW('Full Data'!G22)))),"",INDIRECT(CONCATENATE("'Full Data'!",G$4,ROW('Full Data'!G22))))</f>
        <v>35.45</v>
      </c>
      <c r="H25" s="16" t="str">
        <f ca="1">IF(ISBLANK(INDIRECT(CONCATENATE("'Full Data'!",H$4,ROW('Full Data'!H22)))),"",INDIRECT(CONCATENATE("'Full Data'!",H$4,ROW('Full Data'!H22))))</f>
        <v>−1</v>
      </c>
      <c r="I25" s="16"/>
      <c r="K25" s="189"/>
      <c r="L25" s="189"/>
      <c r="M25" s="189"/>
      <c r="N25" s="189"/>
      <c r="O25" s="189"/>
      <c r="P25" s="189"/>
      <c r="Q25" s="189"/>
      <c r="R25" s="41"/>
      <c r="S25" s="41"/>
      <c r="T25" s="41"/>
    </row>
    <row r="26" spans="1:20" ht="12.75" customHeight="1">
      <c r="A26" s="16">
        <f ca="1">IF(ISBLANK(INDIRECT(CONCATENATE("'Full Data'!",A$4,ROW('Full Data'!A23)))),"",INDIRECT(CONCATENATE("'Full Data'!",A$4,ROW('Full Data'!A23))))</f>
        <v>18</v>
      </c>
      <c r="B26" s="16" t="str">
        <f ca="1">IF(ISBLANK(INDIRECT(CONCATENATE("'Full Data'!",B$4,ROW('Full Data'!B23)))),"",INDIRECT(CONCATENATE("'Full Data'!",B$4,ROW('Full Data'!B23))))</f>
        <v>Ar</v>
      </c>
      <c r="C26" s="16">
        <f ca="1">IF(ISBLANK(INDIRECT(CONCATENATE("'Full Data'!",C$4,ROW('Full Data'!C23)))),"",INDIRECT(CONCATENATE("'Full Data'!",C$4,ROW('Full Data'!C23))))</f>
        <v>18</v>
      </c>
      <c r="D26" s="16" t="str">
        <f ca="1">IF(ISBLANK(INDIRECT(CONCATENATE("'Full Data'!",D$4,ROW('Full Data'!D23)))),"",INDIRECT(CONCATENATE("'Full Data'!",D$4,ROW('Full Data'!D23))))</f>
        <v>VIII A</v>
      </c>
      <c r="E26" s="16">
        <f ca="1">IF(ISBLANK(INDIRECT(CONCATENATE("'Full Data'!",E$4,ROW('Full Data'!E23)))),"",INDIRECT(CONCATENATE("'Full Data'!",E$4,ROW('Full Data'!E23))))</f>
        <v>3</v>
      </c>
      <c r="F26" s="16" t="str">
        <f ca="1">IF(ISBLANK(INDIRECT(CONCATENATE("'Full Data'!",F$4,ROW('Full Data'!F23)))),"",INDIRECT(CONCATENATE("'Full Data'!",F$4,ROW('Full Data'!F23))))</f>
        <v>argon</v>
      </c>
      <c r="G26" s="16" t="str">
        <f ca="1">IF(ISBLANK(INDIRECT(CONCATENATE("'Full Data'!",G$4,ROW('Full Data'!G23)))),"",INDIRECT(CONCATENATE("'Full Data'!",G$4,ROW('Full Data'!G23))))</f>
        <v>39.95</v>
      </c>
      <c r="H26" s="16">
        <f ca="1">IF(ISBLANK(INDIRECT(CONCATENATE("'Full Data'!",H$4,ROW('Full Data'!H23)))),"",INDIRECT(CONCATENATE("'Full Data'!",H$4,ROW('Full Data'!H23))))</f>
      </c>
      <c r="I26" s="16"/>
      <c r="K26" s="189"/>
      <c r="L26" s="189"/>
      <c r="M26" s="189"/>
      <c r="N26" s="189"/>
      <c r="O26" s="189"/>
      <c r="P26" s="189"/>
      <c r="Q26" s="189"/>
      <c r="R26" s="41"/>
      <c r="S26" s="41"/>
      <c r="T26" s="41"/>
    </row>
    <row r="27" spans="1:20" ht="12.75" customHeight="1">
      <c r="A27" s="16">
        <f ca="1">IF(ISBLANK(INDIRECT(CONCATENATE("'Full Data'!",A$4,ROW('Full Data'!A24)))),"",INDIRECT(CONCATENATE("'Full Data'!",A$4,ROW('Full Data'!A24))))</f>
        <v>19</v>
      </c>
      <c r="B27" s="16" t="str">
        <f ca="1">IF(ISBLANK(INDIRECT(CONCATENATE("'Full Data'!",B$4,ROW('Full Data'!B24)))),"",INDIRECT(CONCATENATE("'Full Data'!",B$4,ROW('Full Data'!B24))))</f>
        <v>K</v>
      </c>
      <c r="C27" s="16">
        <f ca="1">IF(ISBLANK(INDIRECT(CONCATENATE("'Full Data'!",C$4,ROW('Full Data'!C24)))),"",INDIRECT(CONCATENATE("'Full Data'!",C$4,ROW('Full Data'!C24))))</f>
        <v>1</v>
      </c>
      <c r="D27" s="16" t="str">
        <f ca="1">IF(ISBLANK(INDIRECT(CONCATENATE("'Full Data'!",D$4,ROW('Full Data'!D24)))),"",INDIRECT(CONCATENATE("'Full Data'!",D$4,ROW('Full Data'!D24))))</f>
        <v>I A</v>
      </c>
      <c r="E27" s="16">
        <f ca="1">IF(ISBLANK(INDIRECT(CONCATENATE("'Full Data'!",E$4,ROW('Full Data'!E24)))),"",INDIRECT(CONCATENATE("'Full Data'!",E$4,ROW('Full Data'!E24))))</f>
        <v>4</v>
      </c>
      <c r="F27" s="16" t="str">
        <f ca="1">IF(ISBLANK(INDIRECT(CONCATENATE("'Full Data'!",F$4,ROW('Full Data'!F24)))),"",INDIRECT(CONCATENATE("'Full Data'!",F$4,ROW('Full Data'!F24))))</f>
        <v>potassium</v>
      </c>
      <c r="G27" s="16" t="str">
        <f ca="1">IF(ISBLANK(INDIRECT(CONCATENATE("'Full Data'!",G$4,ROW('Full Data'!G24)))),"",INDIRECT(CONCATENATE("'Full Data'!",G$4,ROW('Full Data'!G24))))</f>
        <v>39.10</v>
      </c>
      <c r="H27" s="16" t="str">
        <f ca="1">IF(ISBLANK(INDIRECT(CONCATENATE("'Full Data'!",H$4,ROW('Full Data'!H24)))),"",INDIRECT(CONCATENATE("'Full Data'!",H$4,ROW('Full Data'!H24))))</f>
        <v>+1</v>
      </c>
      <c r="I27" s="16"/>
      <c r="K27" s="189"/>
      <c r="L27" s="189"/>
      <c r="M27" s="189"/>
      <c r="N27" s="189"/>
      <c r="O27" s="189"/>
      <c r="P27" s="189"/>
      <c r="Q27" s="189"/>
      <c r="R27" s="41"/>
      <c r="S27" s="41"/>
      <c r="T27" s="41"/>
    </row>
    <row r="28" spans="1:20" ht="12.75" customHeight="1">
      <c r="A28" s="16">
        <f ca="1">IF(ISBLANK(INDIRECT(CONCATENATE("'Full Data'!",A$4,ROW('Full Data'!A25)))),"",INDIRECT(CONCATENATE("'Full Data'!",A$4,ROW('Full Data'!A25))))</f>
        <v>20</v>
      </c>
      <c r="B28" s="16" t="str">
        <f ca="1">IF(ISBLANK(INDIRECT(CONCATENATE("'Full Data'!",B$4,ROW('Full Data'!B25)))),"",INDIRECT(CONCATENATE("'Full Data'!",B$4,ROW('Full Data'!B25))))</f>
        <v>Ca</v>
      </c>
      <c r="C28" s="16">
        <f ca="1">IF(ISBLANK(INDIRECT(CONCATENATE("'Full Data'!",C$4,ROW('Full Data'!C25)))),"",INDIRECT(CONCATENATE("'Full Data'!",C$4,ROW('Full Data'!C25))))</f>
        <v>2</v>
      </c>
      <c r="D28" s="16" t="str">
        <f ca="1">IF(ISBLANK(INDIRECT(CONCATENATE("'Full Data'!",D$4,ROW('Full Data'!D25)))),"",INDIRECT(CONCATENATE("'Full Data'!",D$4,ROW('Full Data'!D25))))</f>
        <v>II A</v>
      </c>
      <c r="E28" s="16">
        <f ca="1">IF(ISBLANK(INDIRECT(CONCATENATE("'Full Data'!",E$4,ROW('Full Data'!E25)))),"",INDIRECT(CONCATENATE("'Full Data'!",E$4,ROW('Full Data'!E25))))</f>
        <v>4</v>
      </c>
      <c r="F28" s="16" t="str">
        <f ca="1">IF(ISBLANK(INDIRECT(CONCATENATE("'Full Data'!",F$4,ROW('Full Data'!F25)))),"",INDIRECT(CONCATENATE("'Full Data'!",F$4,ROW('Full Data'!F25))))</f>
        <v>calcium</v>
      </c>
      <c r="G28" s="16" t="str">
        <f ca="1">IF(ISBLANK(INDIRECT(CONCATENATE("'Full Data'!",G$4,ROW('Full Data'!G25)))),"",INDIRECT(CONCATENATE("'Full Data'!",G$4,ROW('Full Data'!G25))))</f>
        <v>40.08</v>
      </c>
      <c r="H28" s="16" t="str">
        <f ca="1">IF(ISBLANK(INDIRECT(CONCATENATE("'Full Data'!",H$4,ROW('Full Data'!H25)))),"",INDIRECT(CONCATENATE("'Full Data'!",H$4,ROW('Full Data'!H25))))</f>
        <v>+2</v>
      </c>
      <c r="I28" s="16"/>
      <c r="K28" s="189"/>
      <c r="L28" s="189"/>
      <c r="M28" s="189"/>
      <c r="N28" s="189"/>
      <c r="O28" s="189"/>
      <c r="P28" s="189"/>
      <c r="Q28" s="189"/>
      <c r="R28" s="41"/>
      <c r="S28" s="41"/>
      <c r="T28" s="41"/>
    </row>
    <row r="29" spans="1:20" ht="12.75" customHeight="1">
      <c r="A29" s="16">
        <f ca="1">IF(ISBLANK(INDIRECT(CONCATENATE("'Full Data'!",A$4,ROW('Full Data'!A26)))),"",INDIRECT(CONCATENATE("'Full Data'!",A$4,ROW('Full Data'!A26))))</f>
        <v>21</v>
      </c>
      <c r="B29" s="16" t="str">
        <f ca="1">IF(ISBLANK(INDIRECT(CONCATENATE("'Full Data'!",B$4,ROW('Full Data'!B26)))),"",INDIRECT(CONCATENATE("'Full Data'!",B$4,ROW('Full Data'!B26))))</f>
        <v>Sc</v>
      </c>
      <c r="C29" s="16">
        <f ca="1">IF(ISBLANK(INDIRECT(CONCATENATE("'Full Data'!",C$4,ROW('Full Data'!C26)))),"",INDIRECT(CONCATENATE("'Full Data'!",C$4,ROW('Full Data'!C26))))</f>
        <v>3</v>
      </c>
      <c r="D29" s="16" t="str">
        <f ca="1">IF(ISBLANK(INDIRECT(CONCATENATE("'Full Data'!",D$4,ROW('Full Data'!D26)))),"",INDIRECT(CONCATENATE("'Full Data'!",D$4,ROW('Full Data'!D26))))</f>
        <v>III B</v>
      </c>
      <c r="E29" s="16">
        <f ca="1">IF(ISBLANK(INDIRECT(CONCATENATE("'Full Data'!",E$4,ROW('Full Data'!E26)))),"",INDIRECT(CONCATENATE("'Full Data'!",E$4,ROW('Full Data'!E26))))</f>
        <v>4</v>
      </c>
      <c r="F29" s="16" t="str">
        <f ca="1">IF(ISBLANK(INDIRECT(CONCATENATE("'Full Data'!",F$4,ROW('Full Data'!F26)))),"",INDIRECT(CONCATENATE("'Full Data'!",F$4,ROW('Full Data'!F26))))</f>
        <v>scandium</v>
      </c>
      <c r="G29" s="16" t="str">
        <f ca="1">IF(ISBLANK(INDIRECT(CONCATENATE("'Full Data'!",G$4,ROW('Full Data'!G26)))),"",INDIRECT(CONCATENATE("'Full Data'!",G$4,ROW('Full Data'!G26))))</f>
        <v>44.96</v>
      </c>
      <c r="H29" s="16" t="str">
        <f ca="1">IF(ISBLANK(INDIRECT(CONCATENATE("'Full Data'!",H$4,ROW('Full Data'!H26)))),"",INDIRECT(CONCATENATE("'Full Data'!",H$4,ROW('Full Data'!H26))))</f>
        <v>+3</v>
      </c>
      <c r="I29" s="16"/>
      <c r="K29" s="189"/>
      <c r="L29" s="189"/>
      <c r="M29" s="189"/>
      <c r="N29" s="189"/>
      <c r="O29" s="189"/>
      <c r="P29" s="189"/>
      <c r="Q29" s="189"/>
      <c r="R29" s="41"/>
      <c r="S29" s="41"/>
      <c r="T29" s="41"/>
    </row>
    <row r="30" spans="1:20" ht="12.75" customHeight="1">
      <c r="A30" s="16">
        <f ca="1">IF(ISBLANK(INDIRECT(CONCATENATE("'Full Data'!",A$4,ROW('Full Data'!A27)))),"",INDIRECT(CONCATENATE("'Full Data'!",A$4,ROW('Full Data'!A27))))</f>
        <v>22</v>
      </c>
      <c r="B30" s="16" t="str">
        <f ca="1">IF(ISBLANK(INDIRECT(CONCATENATE("'Full Data'!",B$4,ROW('Full Data'!B27)))),"",INDIRECT(CONCATENATE("'Full Data'!",B$4,ROW('Full Data'!B27))))</f>
        <v>Ti</v>
      </c>
      <c r="C30" s="16">
        <f ca="1">IF(ISBLANK(INDIRECT(CONCATENATE("'Full Data'!",C$4,ROW('Full Data'!C27)))),"",INDIRECT(CONCATENATE("'Full Data'!",C$4,ROW('Full Data'!C27))))</f>
        <v>4</v>
      </c>
      <c r="D30" s="16" t="str">
        <f ca="1">IF(ISBLANK(INDIRECT(CONCATENATE("'Full Data'!",D$4,ROW('Full Data'!D27)))),"",INDIRECT(CONCATENATE("'Full Data'!",D$4,ROW('Full Data'!D27))))</f>
        <v>IV B</v>
      </c>
      <c r="E30" s="16">
        <f ca="1">IF(ISBLANK(INDIRECT(CONCATENATE("'Full Data'!",E$4,ROW('Full Data'!E27)))),"",INDIRECT(CONCATENATE("'Full Data'!",E$4,ROW('Full Data'!E27))))</f>
        <v>4</v>
      </c>
      <c r="F30" s="16" t="str">
        <f ca="1">IF(ISBLANK(INDIRECT(CONCATENATE("'Full Data'!",F$4,ROW('Full Data'!F27)))),"",INDIRECT(CONCATENATE("'Full Data'!",F$4,ROW('Full Data'!F27))))</f>
        <v>titanium</v>
      </c>
      <c r="G30" s="16" t="str">
        <f ca="1">IF(ISBLANK(INDIRECT(CONCATENATE("'Full Data'!",G$4,ROW('Full Data'!G27)))),"",INDIRECT(CONCATENATE("'Full Data'!",G$4,ROW('Full Data'!G27))))</f>
        <v>47.87</v>
      </c>
      <c r="H30" s="16" t="str">
        <f ca="1">IF(ISBLANK(INDIRECT(CONCATENATE("'Full Data'!",H$4,ROW('Full Data'!H27)))),"",INDIRECT(CONCATENATE("'Full Data'!",H$4,ROW('Full Data'!H27))))</f>
        <v>+4,3,2</v>
      </c>
      <c r="I30" s="16"/>
      <c r="K30" s="189"/>
      <c r="L30" s="189"/>
      <c r="M30" s="189"/>
      <c r="N30" s="189"/>
      <c r="O30" s="189"/>
      <c r="P30" s="189"/>
      <c r="Q30" s="189"/>
      <c r="R30" s="41"/>
      <c r="S30" s="41"/>
      <c r="T30" s="41"/>
    </row>
    <row r="31" spans="1:20" ht="12.75" customHeight="1">
      <c r="A31" s="16">
        <f ca="1">IF(ISBLANK(INDIRECT(CONCATENATE("'Full Data'!",A$4,ROW('Full Data'!A28)))),"",INDIRECT(CONCATENATE("'Full Data'!",A$4,ROW('Full Data'!A28))))</f>
        <v>23</v>
      </c>
      <c r="B31" s="16" t="str">
        <f ca="1">IF(ISBLANK(INDIRECT(CONCATENATE("'Full Data'!",B$4,ROW('Full Data'!B28)))),"",INDIRECT(CONCATENATE("'Full Data'!",B$4,ROW('Full Data'!B28))))</f>
        <v>V</v>
      </c>
      <c r="C31" s="16">
        <f ca="1">IF(ISBLANK(INDIRECT(CONCATENATE("'Full Data'!",C$4,ROW('Full Data'!C28)))),"",INDIRECT(CONCATENATE("'Full Data'!",C$4,ROW('Full Data'!C28))))</f>
        <v>5</v>
      </c>
      <c r="D31" s="16" t="str">
        <f ca="1">IF(ISBLANK(INDIRECT(CONCATENATE("'Full Data'!",D$4,ROW('Full Data'!D28)))),"",INDIRECT(CONCATENATE("'Full Data'!",D$4,ROW('Full Data'!D28))))</f>
        <v>V B</v>
      </c>
      <c r="E31" s="16">
        <f ca="1">IF(ISBLANK(INDIRECT(CONCATENATE("'Full Data'!",E$4,ROW('Full Data'!E28)))),"",INDIRECT(CONCATENATE("'Full Data'!",E$4,ROW('Full Data'!E28))))</f>
        <v>4</v>
      </c>
      <c r="F31" s="16" t="str">
        <f ca="1">IF(ISBLANK(INDIRECT(CONCATENATE("'Full Data'!",F$4,ROW('Full Data'!F28)))),"",INDIRECT(CONCATENATE("'Full Data'!",F$4,ROW('Full Data'!F28))))</f>
        <v>vanadium</v>
      </c>
      <c r="G31" s="16" t="str">
        <f ca="1">IF(ISBLANK(INDIRECT(CONCATENATE("'Full Data'!",G$4,ROW('Full Data'!G28)))),"",INDIRECT(CONCATENATE("'Full Data'!",G$4,ROW('Full Data'!G28))))</f>
        <v>50.94</v>
      </c>
      <c r="H31" s="16" t="str">
        <f ca="1">IF(ISBLANK(INDIRECT(CONCATENATE("'Full Data'!",H$4,ROW('Full Data'!H28)))),"",INDIRECT(CONCATENATE("'Full Data'!",H$4,ROW('Full Data'!H28))))</f>
        <v>+5,2,3,4</v>
      </c>
      <c r="I31" s="16"/>
      <c r="K31" s="189"/>
      <c r="L31" s="189"/>
      <c r="M31" s="189"/>
      <c r="N31" s="189"/>
      <c r="O31" s="189"/>
      <c r="P31" s="189"/>
      <c r="Q31" s="189"/>
      <c r="R31" s="41"/>
      <c r="S31" s="41"/>
      <c r="T31" s="41"/>
    </row>
    <row r="32" spans="1:20" ht="12.75" customHeight="1">
      <c r="A32" s="16">
        <f ca="1">IF(ISBLANK(INDIRECT(CONCATENATE("'Full Data'!",A$4,ROW('Full Data'!A29)))),"",INDIRECT(CONCATENATE("'Full Data'!",A$4,ROW('Full Data'!A29))))</f>
        <v>24</v>
      </c>
      <c r="B32" s="16" t="str">
        <f ca="1">IF(ISBLANK(INDIRECT(CONCATENATE("'Full Data'!",B$4,ROW('Full Data'!B29)))),"",INDIRECT(CONCATENATE("'Full Data'!",B$4,ROW('Full Data'!B29))))</f>
        <v>Cr</v>
      </c>
      <c r="C32" s="16">
        <f ca="1">IF(ISBLANK(INDIRECT(CONCATENATE("'Full Data'!",C$4,ROW('Full Data'!C29)))),"",INDIRECT(CONCATENATE("'Full Data'!",C$4,ROW('Full Data'!C29))))</f>
        <v>6</v>
      </c>
      <c r="D32" s="16" t="str">
        <f ca="1">IF(ISBLANK(INDIRECT(CONCATENATE("'Full Data'!",D$4,ROW('Full Data'!D29)))),"",INDIRECT(CONCATENATE("'Full Data'!",D$4,ROW('Full Data'!D29))))</f>
        <v>VI B</v>
      </c>
      <c r="E32" s="16">
        <f ca="1">IF(ISBLANK(INDIRECT(CONCATENATE("'Full Data'!",E$4,ROW('Full Data'!E29)))),"",INDIRECT(CONCATENATE("'Full Data'!",E$4,ROW('Full Data'!E29))))</f>
        <v>4</v>
      </c>
      <c r="F32" s="16" t="str">
        <f ca="1">IF(ISBLANK(INDIRECT(CONCATENATE("'Full Data'!",F$4,ROW('Full Data'!F29)))),"",INDIRECT(CONCATENATE("'Full Data'!",F$4,ROW('Full Data'!F29))))</f>
        <v>chromium</v>
      </c>
      <c r="G32" s="16" t="str">
        <f ca="1">IF(ISBLANK(INDIRECT(CONCATENATE("'Full Data'!",G$4,ROW('Full Data'!G29)))),"",INDIRECT(CONCATENATE("'Full Data'!",G$4,ROW('Full Data'!G29))))</f>
        <v>52.00</v>
      </c>
      <c r="H32" s="16" t="str">
        <f ca="1">IF(ISBLANK(INDIRECT(CONCATENATE("'Full Data'!",H$4,ROW('Full Data'!H29)))),"",INDIRECT(CONCATENATE("'Full Data'!",H$4,ROW('Full Data'!H29))))</f>
        <v>+3,2,6</v>
      </c>
      <c r="I32" s="16"/>
      <c r="K32" s="189"/>
      <c r="L32" s="189"/>
      <c r="M32" s="189"/>
      <c r="N32" s="189"/>
      <c r="O32" s="189"/>
      <c r="P32" s="189"/>
      <c r="Q32" s="189"/>
      <c r="R32" s="41"/>
      <c r="S32" s="41"/>
      <c r="T32" s="41"/>
    </row>
    <row r="33" spans="1:17" ht="12.75" customHeight="1">
      <c r="A33" s="16">
        <f ca="1">IF(ISBLANK(INDIRECT(CONCATENATE("'Full Data'!",A$4,ROW('Full Data'!A30)))),"",INDIRECT(CONCATENATE("'Full Data'!",A$4,ROW('Full Data'!A30))))</f>
        <v>25</v>
      </c>
      <c r="B33" s="16" t="str">
        <f ca="1">IF(ISBLANK(INDIRECT(CONCATENATE("'Full Data'!",B$4,ROW('Full Data'!B30)))),"",INDIRECT(CONCATENATE("'Full Data'!",B$4,ROW('Full Data'!B30))))</f>
        <v>Mn</v>
      </c>
      <c r="C33" s="16">
        <f ca="1">IF(ISBLANK(INDIRECT(CONCATENATE("'Full Data'!",C$4,ROW('Full Data'!C30)))),"",INDIRECT(CONCATENATE("'Full Data'!",C$4,ROW('Full Data'!C30))))</f>
        <v>7</v>
      </c>
      <c r="D33" s="16" t="str">
        <f ca="1">IF(ISBLANK(INDIRECT(CONCATENATE("'Full Data'!",D$4,ROW('Full Data'!D30)))),"",INDIRECT(CONCATENATE("'Full Data'!",D$4,ROW('Full Data'!D30))))</f>
        <v>VII B</v>
      </c>
      <c r="E33" s="16">
        <f ca="1">IF(ISBLANK(INDIRECT(CONCATENATE("'Full Data'!",E$4,ROW('Full Data'!E30)))),"",INDIRECT(CONCATENATE("'Full Data'!",E$4,ROW('Full Data'!E30))))</f>
        <v>4</v>
      </c>
      <c r="F33" s="16" t="str">
        <f ca="1">IF(ISBLANK(INDIRECT(CONCATENATE("'Full Data'!",F$4,ROW('Full Data'!F30)))),"",INDIRECT(CONCATENATE("'Full Data'!",F$4,ROW('Full Data'!F30))))</f>
        <v>manganese</v>
      </c>
      <c r="G33" s="16" t="str">
        <f ca="1">IF(ISBLANK(INDIRECT(CONCATENATE("'Full Data'!",G$4,ROW('Full Data'!G30)))),"",INDIRECT(CONCATENATE("'Full Data'!",G$4,ROW('Full Data'!G30))))</f>
        <v>54.94</v>
      </c>
      <c r="H33" s="16" t="str">
        <f ca="1">IF(ISBLANK(INDIRECT(CONCATENATE("'Full Data'!",H$4,ROW('Full Data'!H30)))),"",INDIRECT(CONCATENATE("'Full Data'!",H$4,ROW('Full Data'!H30))))</f>
        <v>+2,3,4,6,7</v>
      </c>
      <c r="I33" s="16"/>
      <c r="K33" s="189"/>
      <c r="L33" s="189"/>
      <c r="M33" s="189"/>
      <c r="N33" s="189"/>
      <c r="O33" s="189"/>
      <c r="P33" s="189"/>
      <c r="Q33" s="189"/>
    </row>
    <row r="34" spans="1:17" ht="12.75" customHeight="1">
      <c r="A34" s="16">
        <f ca="1">IF(ISBLANK(INDIRECT(CONCATENATE("'Full Data'!",A$4,ROW('Full Data'!A31)))),"",INDIRECT(CONCATENATE("'Full Data'!",A$4,ROW('Full Data'!A31))))</f>
        <v>26</v>
      </c>
      <c r="B34" s="16" t="str">
        <f ca="1">IF(ISBLANK(INDIRECT(CONCATENATE("'Full Data'!",B$4,ROW('Full Data'!B31)))),"",INDIRECT(CONCATENATE("'Full Data'!",B$4,ROW('Full Data'!B31))))</f>
        <v>Fe</v>
      </c>
      <c r="C34" s="16">
        <f ca="1">IF(ISBLANK(INDIRECT(CONCATENATE("'Full Data'!",C$4,ROW('Full Data'!C31)))),"",INDIRECT(CONCATENATE("'Full Data'!",C$4,ROW('Full Data'!C31))))</f>
        <v>8</v>
      </c>
      <c r="D34" s="16" t="str">
        <f ca="1">IF(ISBLANK(INDIRECT(CONCATENATE("'Full Data'!",D$4,ROW('Full Data'!D31)))),"",INDIRECT(CONCATENATE("'Full Data'!",D$4,ROW('Full Data'!D31))))</f>
        <v>VIII B</v>
      </c>
      <c r="E34" s="16">
        <f ca="1">IF(ISBLANK(INDIRECT(CONCATENATE("'Full Data'!",E$4,ROW('Full Data'!E31)))),"",INDIRECT(CONCATENATE("'Full Data'!",E$4,ROW('Full Data'!E31))))</f>
        <v>4</v>
      </c>
      <c r="F34" s="16" t="str">
        <f ca="1">IF(ISBLANK(INDIRECT(CONCATENATE("'Full Data'!",F$4,ROW('Full Data'!F31)))),"",INDIRECT(CONCATENATE("'Full Data'!",F$4,ROW('Full Data'!F31))))</f>
        <v>iron</v>
      </c>
      <c r="G34" s="16" t="str">
        <f ca="1">IF(ISBLANK(INDIRECT(CONCATENATE("'Full Data'!",G$4,ROW('Full Data'!G31)))),"",INDIRECT(CONCATENATE("'Full Data'!",G$4,ROW('Full Data'!G31))))</f>
        <v>55.85</v>
      </c>
      <c r="H34" s="16" t="str">
        <f ca="1">IF(ISBLANK(INDIRECT(CONCATENATE("'Full Data'!",H$4,ROW('Full Data'!H31)))),"",INDIRECT(CONCATENATE("'Full Data'!",H$4,ROW('Full Data'!H31))))</f>
        <v>+3,2</v>
      </c>
      <c r="I34" s="16"/>
      <c r="K34" s="189"/>
      <c r="L34" s="189"/>
      <c r="M34" s="189"/>
      <c r="N34" s="189"/>
      <c r="O34" s="189"/>
      <c r="P34" s="189"/>
      <c r="Q34" s="189"/>
    </row>
    <row r="35" spans="1:17" ht="12.75" customHeight="1">
      <c r="A35" s="16">
        <f ca="1">IF(ISBLANK(INDIRECT(CONCATENATE("'Full Data'!",A$4,ROW('Full Data'!A32)))),"",INDIRECT(CONCATENATE("'Full Data'!",A$4,ROW('Full Data'!A32))))</f>
        <v>27</v>
      </c>
      <c r="B35" s="16" t="str">
        <f ca="1">IF(ISBLANK(INDIRECT(CONCATENATE("'Full Data'!",B$4,ROW('Full Data'!B32)))),"",INDIRECT(CONCATENATE("'Full Data'!",B$4,ROW('Full Data'!B32))))</f>
        <v>Co</v>
      </c>
      <c r="C35" s="16">
        <f ca="1">IF(ISBLANK(INDIRECT(CONCATENATE("'Full Data'!",C$4,ROW('Full Data'!C32)))),"",INDIRECT(CONCATENATE("'Full Data'!",C$4,ROW('Full Data'!C32))))</f>
        <v>9</v>
      </c>
      <c r="D35" s="16" t="str">
        <f ca="1">IF(ISBLANK(INDIRECT(CONCATENATE("'Full Data'!",D$4,ROW('Full Data'!D32)))),"",INDIRECT(CONCATENATE("'Full Data'!",D$4,ROW('Full Data'!D32))))</f>
        <v>VIII B</v>
      </c>
      <c r="E35" s="16">
        <f ca="1">IF(ISBLANK(INDIRECT(CONCATENATE("'Full Data'!",E$4,ROW('Full Data'!E32)))),"",INDIRECT(CONCATENATE("'Full Data'!",E$4,ROW('Full Data'!E32))))</f>
        <v>4</v>
      </c>
      <c r="F35" s="16" t="str">
        <f ca="1">IF(ISBLANK(INDIRECT(CONCATENATE("'Full Data'!",F$4,ROW('Full Data'!F32)))),"",INDIRECT(CONCATENATE("'Full Data'!",F$4,ROW('Full Data'!F32))))</f>
        <v>cobalt</v>
      </c>
      <c r="G35" s="16" t="str">
        <f ca="1">IF(ISBLANK(INDIRECT(CONCATENATE("'Full Data'!",G$4,ROW('Full Data'!G32)))),"",INDIRECT(CONCATENATE("'Full Data'!",G$4,ROW('Full Data'!G32))))</f>
        <v>58.93</v>
      </c>
      <c r="H35" s="16" t="str">
        <f ca="1">IF(ISBLANK(INDIRECT(CONCATENATE("'Full Data'!",H$4,ROW('Full Data'!H32)))),"",INDIRECT(CONCATENATE("'Full Data'!",H$4,ROW('Full Data'!H32))))</f>
        <v>+2,3</v>
      </c>
      <c r="I35" s="16"/>
      <c r="K35" s="189"/>
      <c r="L35" s="189"/>
      <c r="M35" s="189"/>
      <c r="N35" s="189"/>
      <c r="O35" s="189"/>
      <c r="P35" s="189"/>
      <c r="Q35" s="189"/>
    </row>
    <row r="36" spans="1:17" ht="12.75" customHeight="1">
      <c r="A36" s="16">
        <f ca="1">IF(ISBLANK(INDIRECT(CONCATENATE("'Full Data'!",A$4,ROW('Full Data'!A33)))),"",INDIRECT(CONCATENATE("'Full Data'!",A$4,ROW('Full Data'!A33))))</f>
        <v>28</v>
      </c>
      <c r="B36" s="16" t="str">
        <f ca="1">IF(ISBLANK(INDIRECT(CONCATENATE("'Full Data'!",B$4,ROW('Full Data'!B33)))),"",INDIRECT(CONCATENATE("'Full Data'!",B$4,ROW('Full Data'!B33))))</f>
        <v>Ni</v>
      </c>
      <c r="C36" s="16">
        <f ca="1">IF(ISBLANK(INDIRECT(CONCATENATE("'Full Data'!",C$4,ROW('Full Data'!C33)))),"",INDIRECT(CONCATENATE("'Full Data'!",C$4,ROW('Full Data'!C33))))</f>
        <v>10</v>
      </c>
      <c r="D36" s="16" t="str">
        <f ca="1">IF(ISBLANK(INDIRECT(CONCATENATE("'Full Data'!",D$4,ROW('Full Data'!D33)))),"",INDIRECT(CONCATENATE("'Full Data'!",D$4,ROW('Full Data'!D33))))</f>
        <v>VIII B</v>
      </c>
      <c r="E36" s="16">
        <f ca="1">IF(ISBLANK(INDIRECT(CONCATENATE("'Full Data'!",E$4,ROW('Full Data'!E33)))),"",INDIRECT(CONCATENATE("'Full Data'!",E$4,ROW('Full Data'!E33))))</f>
        <v>4</v>
      </c>
      <c r="F36" s="16" t="str">
        <f ca="1">IF(ISBLANK(INDIRECT(CONCATENATE("'Full Data'!",F$4,ROW('Full Data'!F33)))),"",INDIRECT(CONCATENATE("'Full Data'!",F$4,ROW('Full Data'!F33))))</f>
        <v>nickel</v>
      </c>
      <c r="G36" s="16" t="str">
        <f ca="1">IF(ISBLANK(INDIRECT(CONCATENATE("'Full Data'!",G$4,ROW('Full Data'!G33)))),"",INDIRECT(CONCATENATE("'Full Data'!",G$4,ROW('Full Data'!G33))))</f>
        <v>58.69</v>
      </c>
      <c r="H36" s="16" t="str">
        <f ca="1">IF(ISBLANK(INDIRECT(CONCATENATE("'Full Data'!",H$4,ROW('Full Data'!H33)))),"",INDIRECT(CONCATENATE("'Full Data'!",H$4,ROW('Full Data'!H33))))</f>
        <v>+2,3</v>
      </c>
      <c r="I36" s="16"/>
      <c r="K36" s="189"/>
      <c r="L36" s="189"/>
      <c r="M36" s="189"/>
      <c r="N36" s="189"/>
      <c r="O36" s="189"/>
      <c r="P36" s="189"/>
      <c r="Q36" s="189"/>
    </row>
    <row r="37" spans="1:17" ht="12.75" customHeight="1">
      <c r="A37" s="16">
        <f ca="1">IF(ISBLANK(INDIRECT(CONCATENATE("'Full Data'!",A$4,ROW('Full Data'!A34)))),"",INDIRECT(CONCATENATE("'Full Data'!",A$4,ROW('Full Data'!A34))))</f>
        <v>29</v>
      </c>
      <c r="B37" s="16" t="str">
        <f ca="1">IF(ISBLANK(INDIRECT(CONCATENATE("'Full Data'!",B$4,ROW('Full Data'!B34)))),"",INDIRECT(CONCATENATE("'Full Data'!",B$4,ROW('Full Data'!B34))))</f>
        <v>Cu</v>
      </c>
      <c r="C37" s="16">
        <f ca="1">IF(ISBLANK(INDIRECT(CONCATENATE("'Full Data'!",C$4,ROW('Full Data'!C34)))),"",INDIRECT(CONCATENATE("'Full Data'!",C$4,ROW('Full Data'!C34))))</f>
        <v>11</v>
      </c>
      <c r="D37" s="16" t="str">
        <f ca="1">IF(ISBLANK(INDIRECT(CONCATENATE("'Full Data'!",D$4,ROW('Full Data'!D34)))),"",INDIRECT(CONCATENATE("'Full Data'!",D$4,ROW('Full Data'!D34))))</f>
        <v>I B</v>
      </c>
      <c r="E37" s="16">
        <f ca="1">IF(ISBLANK(INDIRECT(CONCATENATE("'Full Data'!",E$4,ROW('Full Data'!E34)))),"",INDIRECT(CONCATENATE("'Full Data'!",E$4,ROW('Full Data'!E34))))</f>
        <v>4</v>
      </c>
      <c r="F37" s="16" t="str">
        <f ca="1">IF(ISBLANK(INDIRECT(CONCATENATE("'Full Data'!",F$4,ROW('Full Data'!F34)))),"",INDIRECT(CONCATENATE("'Full Data'!",F$4,ROW('Full Data'!F34))))</f>
        <v>copper</v>
      </c>
      <c r="G37" s="16" t="str">
        <f ca="1">IF(ISBLANK(INDIRECT(CONCATENATE("'Full Data'!",G$4,ROW('Full Data'!G34)))),"",INDIRECT(CONCATENATE("'Full Data'!",G$4,ROW('Full Data'!G34))))</f>
        <v>63.55</v>
      </c>
      <c r="H37" s="16" t="str">
        <f ca="1">IF(ISBLANK(INDIRECT(CONCATENATE("'Full Data'!",H$4,ROW('Full Data'!H34)))),"",INDIRECT(CONCATENATE("'Full Data'!",H$4,ROW('Full Data'!H34))))</f>
        <v>+2,1</v>
      </c>
      <c r="I37" s="16"/>
      <c r="K37" s="189"/>
      <c r="L37" s="189"/>
      <c r="M37" s="189"/>
      <c r="N37" s="189"/>
      <c r="O37" s="189"/>
      <c r="P37" s="189"/>
      <c r="Q37" s="189"/>
    </row>
    <row r="38" spans="1:17" ht="12.75" customHeight="1">
      <c r="A38" s="16">
        <f ca="1">IF(ISBLANK(INDIRECT(CONCATENATE("'Full Data'!",A$4,ROW('Full Data'!A35)))),"",INDIRECT(CONCATENATE("'Full Data'!",A$4,ROW('Full Data'!A35))))</f>
        <v>30</v>
      </c>
      <c r="B38" s="16" t="str">
        <f ca="1">IF(ISBLANK(INDIRECT(CONCATENATE("'Full Data'!",B$4,ROW('Full Data'!B35)))),"",INDIRECT(CONCATENATE("'Full Data'!",B$4,ROW('Full Data'!B35))))</f>
        <v>Zn</v>
      </c>
      <c r="C38" s="16">
        <f ca="1">IF(ISBLANK(INDIRECT(CONCATENATE("'Full Data'!",C$4,ROW('Full Data'!C35)))),"",INDIRECT(CONCATENATE("'Full Data'!",C$4,ROW('Full Data'!C35))))</f>
        <v>12</v>
      </c>
      <c r="D38" s="16" t="str">
        <f ca="1">IF(ISBLANK(INDIRECT(CONCATENATE("'Full Data'!",D$4,ROW('Full Data'!D35)))),"",INDIRECT(CONCATENATE("'Full Data'!",D$4,ROW('Full Data'!D35))))</f>
        <v>II B</v>
      </c>
      <c r="E38" s="16">
        <f ca="1">IF(ISBLANK(INDIRECT(CONCATENATE("'Full Data'!",E$4,ROW('Full Data'!E35)))),"",INDIRECT(CONCATENATE("'Full Data'!",E$4,ROW('Full Data'!E35))))</f>
        <v>4</v>
      </c>
      <c r="F38" s="16" t="str">
        <f ca="1">IF(ISBLANK(INDIRECT(CONCATENATE("'Full Data'!",F$4,ROW('Full Data'!F35)))),"",INDIRECT(CONCATENATE("'Full Data'!",F$4,ROW('Full Data'!F35))))</f>
        <v>zinc</v>
      </c>
      <c r="G38" s="16" t="str">
        <f ca="1">IF(ISBLANK(INDIRECT(CONCATENATE("'Full Data'!",G$4,ROW('Full Data'!G35)))),"",INDIRECT(CONCATENATE("'Full Data'!",G$4,ROW('Full Data'!G35))))</f>
        <v>65.38</v>
      </c>
      <c r="H38" s="16" t="str">
        <f ca="1">IF(ISBLANK(INDIRECT(CONCATENATE("'Full Data'!",H$4,ROW('Full Data'!H35)))),"",INDIRECT(CONCATENATE("'Full Data'!",H$4,ROW('Full Data'!H35))))</f>
        <v>+2</v>
      </c>
      <c r="I38" s="16"/>
      <c r="K38" s="189"/>
      <c r="L38" s="189"/>
      <c r="M38" s="189"/>
      <c r="N38" s="189"/>
      <c r="O38" s="189"/>
      <c r="P38" s="189"/>
      <c r="Q38" s="189"/>
    </row>
    <row r="39" spans="1:17" ht="12.75" customHeight="1">
      <c r="A39" s="16">
        <f ca="1">IF(ISBLANK(INDIRECT(CONCATENATE("'Full Data'!",A$4,ROW('Full Data'!A36)))),"",INDIRECT(CONCATENATE("'Full Data'!",A$4,ROW('Full Data'!A36))))</f>
        <v>31</v>
      </c>
      <c r="B39" s="16" t="str">
        <f ca="1">IF(ISBLANK(INDIRECT(CONCATENATE("'Full Data'!",B$4,ROW('Full Data'!B36)))),"",INDIRECT(CONCATENATE("'Full Data'!",B$4,ROW('Full Data'!B36))))</f>
        <v>Ga</v>
      </c>
      <c r="C39" s="16">
        <f ca="1">IF(ISBLANK(INDIRECT(CONCATENATE("'Full Data'!",C$4,ROW('Full Data'!C36)))),"",INDIRECT(CONCATENATE("'Full Data'!",C$4,ROW('Full Data'!C36))))</f>
        <v>13</v>
      </c>
      <c r="D39" s="16" t="str">
        <f ca="1">IF(ISBLANK(INDIRECT(CONCATENATE("'Full Data'!",D$4,ROW('Full Data'!D36)))),"",INDIRECT(CONCATENATE("'Full Data'!",D$4,ROW('Full Data'!D36))))</f>
        <v>III A</v>
      </c>
      <c r="E39" s="16">
        <f ca="1">IF(ISBLANK(INDIRECT(CONCATENATE("'Full Data'!",E$4,ROW('Full Data'!E36)))),"",INDIRECT(CONCATENATE("'Full Data'!",E$4,ROW('Full Data'!E36))))</f>
        <v>4</v>
      </c>
      <c r="F39" s="16" t="str">
        <f ca="1">IF(ISBLANK(INDIRECT(CONCATENATE("'Full Data'!",F$4,ROW('Full Data'!F36)))),"",INDIRECT(CONCATENATE("'Full Data'!",F$4,ROW('Full Data'!F36))))</f>
        <v>gallium</v>
      </c>
      <c r="G39" s="16" t="str">
        <f ca="1">IF(ISBLANK(INDIRECT(CONCATENATE("'Full Data'!",G$4,ROW('Full Data'!G36)))),"",INDIRECT(CONCATENATE("'Full Data'!",G$4,ROW('Full Data'!G36))))</f>
        <v>69.72</v>
      </c>
      <c r="H39" s="16" t="str">
        <f ca="1">IF(ISBLANK(INDIRECT(CONCATENATE("'Full Data'!",H$4,ROW('Full Data'!H36)))),"",INDIRECT(CONCATENATE("'Full Data'!",H$4,ROW('Full Data'!H36))))</f>
        <v>+3</v>
      </c>
      <c r="I39" s="16"/>
      <c r="L39" s="40"/>
      <c r="M39" s="40"/>
      <c r="N39" s="40"/>
      <c r="O39" s="40"/>
      <c r="P39" s="40"/>
      <c r="Q39" s="40"/>
    </row>
    <row r="40" spans="1:17" ht="12.75" customHeight="1">
      <c r="A40" s="16">
        <f ca="1">IF(ISBLANK(INDIRECT(CONCATENATE("'Full Data'!",A$4,ROW('Full Data'!A37)))),"",INDIRECT(CONCATENATE("'Full Data'!",A$4,ROW('Full Data'!A37))))</f>
        <v>32</v>
      </c>
      <c r="B40" s="16" t="str">
        <f ca="1">IF(ISBLANK(INDIRECT(CONCATENATE("'Full Data'!",B$4,ROW('Full Data'!B37)))),"",INDIRECT(CONCATENATE("'Full Data'!",B$4,ROW('Full Data'!B37))))</f>
        <v>Ge</v>
      </c>
      <c r="C40" s="16">
        <f ca="1">IF(ISBLANK(INDIRECT(CONCATENATE("'Full Data'!",C$4,ROW('Full Data'!C37)))),"",INDIRECT(CONCATENATE("'Full Data'!",C$4,ROW('Full Data'!C37))))</f>
        <v>14</v>
      </c>
      <c r="D40" s="16" t="str">
        <f ca="1">IF(ISBLANK(INDIRECT(CONCATENATE("'Full Data'!",D$4,ROW('Full Data'!D37)))),"",INDIRECT(CONCATENATE("'Full Data'!",D$4,ROW('Full Data'!D37))))</f>
        <v>IV A</v>
      </c>
      <c r="E40" s="16">
        <f ca="1">IF(ISBLANK(INDIRECT(CONCATENATE("'Full Data'!",E$4,ROW('Full Data'!E37)))),"",INDIRECT(CONCATENATE("'Full Data'!",E$4,ROW('Full Data'!E37))))</f>
        <v>4</v>
      </c>
      <c r="F40" s="16" t="str">
        <f ca="1">IF(ISBLANK(INDIRECT(CONCATENATE("'Full Data'!",F$4,ROW('Full Data'!F37)))),"",INDIRECT(CONCATENATE("'Full Data'!",F$4,ROW('Full Data'!F37))))</f>
        <v>germanium</v>
      </c>
      <c r="G40" s="16" t="str">
        <f ca="1">IF(ISBLANK(INDIRECT(CONCATENATE("'Full Data'!",G$4,ROW('Full Data'!G37)))),"",INDIRECT(CONCATENATE("'Full Data'!",G$4,ROW('Full Data'!G37))))</f>
        <v>72.63</v>
      </c>
      <c r="H40" s="16" t="str">
        <f ca="1">IF(ISBLANK(INDIRECT(CONCATENATE("'Full Data'!",H$4,ROW('Full Data'!H37)))),"",INDIRECT(CONCATENATE("'Full Data'!",H$4,ROW('Full Data'!H37))))</f>
        <v>+4,2</v>
      </c>
      <c r="I40" s="16"/>
      <c r="L40" s="40"/>
      <c r="M40" s="40"/>
      <c r="N40" s="40"/>
      <c r="O40" s="40"/>
      <c r="P40" s="40"/>
      <c r="Q40" s="40"/>
    </row>
    <row r="41" spans="1:17" ht="12.75" customHeight="1">
      <c r="A41" s="16">
        <f ca="1">IF(ISBLANK(INDIRECT(CONCATENATE("'Full Data'!",A$4,ROW('Full Data'!A38)))),"",INDIRECT(CONCATENATE("'Full Data'!",A$4,ROW('Full Data'!A38))))</f>
        <v>33</v>
      </c>
      <c r="B41" s="16" t="str">
        <f ca="1">IF(ISBLANK(INDIRECT(CONCATENATE("'Full Data'!",B$4,ROW('Full Data'!B38)))),"",INDIRECT(CONCATENATE("'Full Data'!",B$4,ROW('Full Data'!B38))))</f>
        <v>As</v>
      </c>
      <c r="C41" s="16">
        <f ca="1">IF(ISBLANK(INDIRECT(CONCATENATE("'Full Data'!",C$4,ROW('Full Data'!C38)))),"",INDIRECT(CONCATENATE("'Full Data'!",C$4,ROW('Full Data'!C38))))</f>
        <v>15</v>
      </c>
      <c r="D41" s="16" t="str">
        <f ca="1">IF(ISBLANK(INDIRECT(CONCATENATE("'Full Data'!",D$4,ROW('Full Data'!D38)))),"",INDIRECT(CONCATENATE("'Full Data'!",D$4,ROW('Full Data'!D38))))</f>
        <v>V A</v>
      </c>
      <c r="E41" s="16">
        <f ca="1">IF(ISBLANK(INDIRECT(CONCATENATE("'Full Data'!",E$4,ROW('Full Data'!E38)))),"",INDIRECT(CONCATENATE("'Full Data'!",E$4,ROW('Full Data'!E38))))</f>
        <v>4</v>
      </c>
      <c r="F41" s="16" t="str">
        <f ca="1">IF(ISBLANK(INDIRECT(CONCATENATE("'Full Data'!",F$4,ROW('Full Data'!F38)))),"",INDIRECT(CONCATENATE("'Full Data'!",F$4,ROW('Full Data'!F38))))</f>
        <v>arsenic</v>
      </c>
      <c r="G41" s="16" t="str">
        <f ca="1">IF(ISBLANK(INDIRECT(CONCATENATE("'Full Data'!",G$4,ROW('Full Data'!G38)))),"",INDIRECT(CONCATENATE("'Full Data'!",G$4,ROW('Full Data'!G38))))</f>
        <v>74.92</v>
      </c>
      <c r="H41" s="16" t="str">
        <f ca="1">IF(ISBLANK(INDIRECT(CONCATENATE("'Full Data'!",H$4,ROW('Full Data'!H38)))),"",INDIRECT(CONCATENATE("'Full Data'!",H$4,ROW('Full Data'!H38))))</f>
        <v>−3</v>
      </c>
      <c r="I41" s="16"/>
      <c r="L41" s="40"/>
      <c r="M41" s="40"/>
      <c r="N41" s="40"/>
      <c r="O41" s="40"/>
      <c r="P41" s="40"/>
      <c r="Q41" s="40"/>
    </row>
    <row r="42" spans="1:17" ht="12.75" customHeight="1">
      <c r="A42" s="16">
        <f ca="1">IF(ISBLANK(INDIRECT(CONCATENATE("'Full Data'!",A$4,ROW('Full Data'!A39)))),"",INDIRECT(CONCATENATE("'Full Data'!",A$4,ROW('Full Data'!A39))))</f>
        <v>34</v>
      </c>
      <c r="B42" s="16" t="str">
        <f ca="1">IF(ISBLANK(INDIRECT(CONCATENATE("'Full Data'!",B$4,ROW('Full Data'!B39)))),"",INDIRECT(CONCATENATE("'Full Data'!",B$4,ROW('Full Data'!B39))))</f>
        <v>Se</v>
      </c>
      <c r="C42" s="16">
        <f ca="1">IF(ISBLANK(INDIRECT(CONCATENATE("'Full Data'!",C$4,ROW('Full Data'!C39)))),"",INDIRECT(CONCATENATE("'Full Data'!",C$4,ROW('Full Data'!C39))))</f>
        <v>16</v>
      </c>
      <c r="D42" s="16" t="str">
        <f ca="1">IF(ISBLANK(INDIRECT(CONCATENATE("'Full Data'!",D$4,ROW('Full Data'!D39)))),"",INDIRECT(CONCATENATE("'Full Data'!",D$4,ROW('Full Data'!D39))))</f>
        <v>VI A</v>
      </c>
      <c r="E42" s="16">
        <f ca="1">IF(ISBLANK(INDIRECT(CONCATENATE("'Full Data'!",E$4,ROW('Full Data'!E39)))),"",INDIRECT(CONCATENATE("'Full Data'!",E$4,ROW('Full Data'!E39))))</f>
        <v>4</v>
      </c>
      <c r="F42" s="16" t="str">
        <f ca="1">IF(ISBLANK(INDIRECT(CONCATENATE("'Full Data'!",F$4,ROW('Full Data'!F39)))),"",INDIRECT(CONCATENATE("'Full Data'!",F$4,ROW('Full Data'!F39))))</f>
        <v>selenium</v>
      </c>
      <c r="G42" s="16" t="str">
        <f ca="1">IF(ISBLANK(INDIRECT(CONCATENATE("'Full Data'!",G$4,ROW('Full Data'!G39)))),"",INDIRECT(CONCATENATE("'Full Data'!",G$4,ROW('Full Data'!G39))))</f>
        <v>78.97</v>
      </c>
      <c r="H42" s="16" t="str">
        <f ca="1">IF(ISBLANK(INDIRECT(CONCATENATE("'Full Data'!",H$4,ROW('Full Data'!H39)))),"",INDIRECT(CONCATENATE("'Full Data'!",H$4,ROW('Full Data'!H39))))</f>
        <v>−2</v>
      </c>
      <c r="I42" s="16"/>
      <c r="L42" s="40"/>
      <c r="M42" s="40"/>
      <c r="N42" s="40"/>
      <c r="O42" s="40"/>
      <c r="P42" s="40"/>
      <c r="Q42" s="40"/>
    </row>
    <row r="43" spans="1:17" ht="12.75" customHeight="1">
      <c r="A43" s="16">
        <f ca="1">IF(ISBLANK(INDIRECT(CONCATENATE("'Full Data'!",A$4,ROW('Full Data'!A40)))),"",INDIRECT(CONCATENATE("'Full Data'!",A$4,ROW('Full Data'!A40))))</f>
        <v>35</v>
      </c>
      <c r="B43" s="16" t="str">
        <f ca="1">IF(ISBLANK(INDIRECT(CONCATENATE("'Full Data'!",B$4,ROW('Full Data'!B40)))),"",INDIRECT(CONCATENATE("'Full Data'!",B$4,ROW('Full Data'!B40))))</f>
        <v>Br</v>
      </c>
      <c r="C43" s="16">
        <f ca="1">IF(ISBLANK(INDIRECT(CONCATENATE("'Full Data'!",C$4,ROW('Full Data'!C40)))),"",INDIRECT(CONCATENATE("'Full Data'!",C$4,ROW('Full Data'!C40))))</f>
        <v>17</v>
      </c>
      <c r="D43" s="16" t="str">
        <f ca="1">IF(ISBLANK(INDIRECT(CONCATENATE("'Full Data'!",D$4,ROW('Full Data'!D40)))),"",INDIRECT(CONCATENATE("'Full Data'!",D$4,ROW('Full Data'!D40))))</f>
        <v>VII A</v>
      </c>
      <c r="E43" s="16">
        <f ca="1">IF(ISBLANK(INDIRECT(CONCATENATE("'Full Data'!",E$4,ROW('Full Data'!E40)))),"",INDIRECT(CONCATENATE("'Full Data'!",E$4,ROW('Full Data'!E40))))</f>
        <v>4</v>
      </c>
      <c r="F43" s="16" t="str">
        <f ca="1">IF(ISBLANK(INDIRECT(CONCATENATE("'Full Data'!",F$4,ROW('Full Data'!F40)))),"",INDIRECT(CONCATENATE("'Full Data'!",F$4,ROW('Full Data'!F40))))</f>
        <v>bromine</v>
      </c>
      <c r="G43" s="16" t="str">
        <f ca="1">IF(ISBLANK(INDIRECT(CONCATENATE("'Full Data'!",G$4,ROW('Full Data'!G40)))),"",INDIRECT(CONCATENATE("'Full Data'!",G$4,ROW('Full Data'!G40))))</f>
        <v>79.90</v>
      </c>
      <c r="H43" s="16" t="str">
        <f ca="1">IF(ISBLANK(INDIRECT(CONCATENATE("'Full Data'!",H$4,ROW('Full Data'!H40)))),"",INDIRECT(CONCATENATE("'Full Data'!",H$4,ROW('Full Data'!H40))))</f>
        <v>−1</v>
      </c>
      <c r="I43" s="16"/>
      <c r="L43" s="40"/>
      <c r="M43" s="40"/>
      <c r="N43" s="40"/>
      <c r="O43" s="40"/>
      <c r="P43" s="40"/>
      <c r="Q43" s="40"/>
    </row>
    <row r="44" spans="1:17" ht="12.75" customHeight="1">
      <c r="A44" s="16">
        <f ca="1">IF(ISBLANK(INDIRECT(CONCATENATE("'Full Data'!",A$4,ROW('Full Data'!A41)))),"",INDIRECT(CONCATENATE("'Full Data'!",A$4,ROW('Full Data'!A41))))</f>
        <v>36</v>
      </c>
      <c r="B44" s="16" t="str">
        <f ca="1">IF(ISBLANK(INDIRECT(CONCATENATE("'Full Data'!",B$4,ROW('Full Data'!B41)))),"",INDIRECT(CONCATENATE("'Full Data'!",B$4,ROW('Full Data'!B41))))</f>
        <v>Kr</v>
      </c>
      <c r="C44" s="16">
        <f ca="1">IF(ISBLANK(INDIRECT(CONCATENATE("'Full Data'!",C$4,ROW('Full Data'!C41)))),"",INDIRECT(CONCATENATE("'Full Data'!",C$4,ROW('Full Data'!C41))))</f>
        <v>18</v>
      </c>
      <c r="D44" s="16" t="str">
        <f ca="1">IF(ISBLANK(INDIRECT(CONCATENATE("'Full Data'!",D$4,ROW('Full Data'!D41)))),"",INDIRECT(CONCATENATE("'Full Data'!",D$4,ROW('Full Data'!D41))))</f>
        <v>VIII A</v>
      </c>
      <c r="E44" s="16">
        <f ca="1">IF(ISBLANK(INDIRECT(CONCATENATE("'Full Data'!",E$4,ROW('Full Data'!E41)))),"",INDIRECT(CONCATENATE("'Full Data'!",E$4,ROW('Full Data'!E41))))</f>
        <v>4</v>
      </c>
      <c r="F44" s="16" t="str">
        <f ca="1">IF(ISBLANK(INDIRECT(CONCATENATE("'Full Data'!",F$4,ROW('Full Data'!F41)))),"",INDIRECT(CONCATENATE("'Full Data'!",F$4,ROW('Full Data'!F41))))</f>
        <v>krypton</v>
      </c>
      <c r="G44" s="16" t="str">
        <f ca="1">IF(ISBLANK(INDIRECT(CONCATENATE("'Full Data'!",G$4,ROW('Full Data'!G41)))),"",INDIRECT(CONCATENATE("'Full Data'!",G$4,ROW('Full Data'!G41))))</f>
        <v>83.80</v>
      </c>
      <c r="H44" s="16">
        <f ca="1">IF(ISBLANK(INDIRECT(CONCATENATE("'Full Data'!",H$4,ROW('Full Data'!H41)))),"",INDIRECT(CONCATENATE("'Full Data'!",H$4,ROW('Full Data'!H41))))</f>
      </c>
      <c r="I44" s="16"/>
      <c r="L44" s="40"/>
      <c r="M44" s="40"/>
      <c r="N44" s="40"/>
      <c r="O44" s="40"/>
      <c r="P44" s="40"/>
      <c r="Q44" s="40"/>
    </row>
    <row r="45" spans="1:17" ht="12.75" customHeight="1">
      <c r="A45" s="16">
        <f ca="1">IF(ISBLANK(INDIRECT(CONCATENATE("'Full Data'!",A$4,ROW('Full Data'!A42)))),"",INDIRECT(CONCATENATE("'Full Data'!",A$4,ROW('Full Data'!A42))))</f>
        <v>37</v>
      </c>
      <c r="B45" s="16" t="str">
        <f ca="1">IF(ISBLANK(INDIRECT(CONCATENATE("'Full Data'!",B$4,ROW('Full Data'!B42)))),"",INDIRECT(CONCATENATE("'Full Data'!",B$4,ROW('Full Data'!B42))))</f>
        <v>Rb</v>
      </c>
      <c r="C45" s="16">
        <f ca="1">IF(ISBLANK(INDIRECT(CONCATENATE("'Full Data'!",C$4,ROW('Full Data'!C42)))),"",INDIRECT(CONCATENATE("'Full Data'!",C$4,ROW('Full Data'!C42))))</f>
        <v>1</v>
      </c>
      <c r="D45" s="16" t="str">
        <f ca="1">IF(ISBLANK(INDIRECT(CONCATENATE("'Full Data'!",D$4,ROW('Full Data'!D42)))),"",INDIRECT(CONCATENATE("'Full Data'!",D$4,ROW('Full Data'!D42))))</f>
        <v>I A</v>
      </c>
      <c r="E45" s="16">
        <f ca="1">IF(ISBLANK(INDIRECT(CONCATENATE("'Full Data'!",E$4,ROW('Full Data'!E42)))),"",INDIRECT(CONCATENATE("'Full Data'!",E$4,ROW('Full Data'!E42))))</f>
        <v>5</v>
      </c>
      <c r="F45" s="16" t="str">
        <f ca="1">IF(ISBLANK(INDIRECT(CONCATENATE("'Full Data'!",F$4,ROW('Full Data'!F42)))),"",INDIRECT(CONCATENATE("'Full Data'!",F$4,ROW('Full Data'!F42))))</f>
        <v>rubidium</v>
      </c>
      <c r="G45" s="16" t="str">
        <f ca="1">IF(ISBLANK(INDIRECT(CONCATENATE("'Full Data'!",G$4,ROW('Full Data'!G42)))),"",INDIRECT(CONCATENATE("'Full Data'!",G$4,ROW('Full Data'!G42))))</f>
        <v>85.47</v>
      </c>
      <c r="H45" s="16" t="str">
        <f ca="1">IF(ISBLANK(INDIRECT(CONCATENATE("'Full Data'!",H$4,ROW('Full Data'!H42)))),"",INDIRECT(CONCATENATE("'Full Data'!",H$4,ROW('Full Data'!H42))))</f>
        <v>+1</v>
      </c>
      <c r="I45" s="16"/>
      <c r="L45" s="40"/>
      <c r="M45" s="40"/>
      <c r="N45" s="40"/>
      <c r="O45" s="40"/>
      <c r="P45" s="40"/>
      <c r="Q45" s="40"/>
    </row>
    <row r="46" spans="1:17" ht="12.75" customHeight="1">
      <c r="A46" s="16">
        <f ca="1">IF(ISBLANK(INDIRECT(CONCATENATE("'Full Data'!",A$4,ROW('Full Data'!A43)))),"",INDIRECT(CONCATENATE("'Full Data'!",A$4,ROW('Full Data'!A43))))</f>
        <v>38</v>
      </c>
      <c r="B46" s="16" t="str">
        <f ca="1">IF(ISBLANK(INDIRECT(CONCATENATE("'Full Data'!",B$4,ROW('Full Data'!B43)))),"",INDIRECT(CONCATENATE("'Full Data'!",B$4,ROW('Full Data'!B43))))</f>
        <v>Sr</v>
      </c>
      <c r="C46" s="16">
        <f ca="1">IF(ISBLANK(INDIRECT(CONCATENATE("'Full Data'!",C$4,ROW('Full Data'!C43)))),"",INDIRECT(CONCATENATE("'Full Data'!",C$4,ROW('Full Data'!C43))))</f>
        <v>2</v>
      </c>
      <c r="D46" s="16" t="str">
        <f ca="1">IF(ISBLANK(INDIRECT(CONCATENATE("'Full Data'!",D$4,ROW('Full Data'!D43)))),"",INDIRECT(CONCATENATE("'Full Data'!",D$4,ROW('Full Data'!D43))))</f>
        <v>II A</v>
      </c>
      <c r="E46" s="16">
        <f ca="1">IF(ISBLANK(INDIRECT(CONCATENATE("'Full Data'!",E$4,ROW('Full Data'!E43)))),"",INDIRECT(CONCATENATE("'Full Data'!",E$4,ROW('Full Data'!E43))))</f>
        <v>5</v>
      </c>
      <c r="F46" s="16" t="str">
        <f ca="1">IF(ISBLANK(INDIRECT(CONCATENATE("'Full Data'!",F$4,ROW('Full Data'!F43)))),"",INDIRECT(CONCATENATE("'Full Data'!",F$4,ROW('Full Data'!F43))))</f>
        <v>strontium</v>
      </c>
      <c r="G46" s="16" t="str">
        <f ca="1">IF(ISBLANK(INDIRECT(CONCATENATE("'Full Data'!",G$4,ROW('Full Data'!G43)))),"",INDIRECT(CONCATENATE("'Full Data'!",G$4,ROW('Full Data'!G43))))</f>
        <v>87.62</v>
      </c>
      <c r="H46" s="16" t="str">
        <f ca="1">IF(ISBLANK(INDIRECT(CONCATENATE("'Full Data'!",H$4,ROW('Full Data'!H43)))),"",INDIRECT(CONCATENATE("'Full Data'!",H$4,ROW('Full Data'!H43))))</f>
        <v>+2</v>
      </c>
      <c r="I46" s="16"/>
      <c r="L46" s="40"/>
      <c r="M46" s="40"/>
      <c r="N46" s="40"/>
      <c r="O46" s="40"/>
      <c r="P46" s="40"/>
      <c r="Q46" s="40"/>
    </row>
    <row r="47" spans="1:17" ht="12.75" customHeight="1">
      <c r="A47" s="16">
        <f ca="1">IF(ISBLANK(INDIRECT(CONCATENATE("'Full Data'!",A$4,ROW('Full Data'!A44)))),"",INDIRECT(CONCATENATE("'Full Data'!",A$4,ROW('Full Data'!A44))))</f>
        <v>39</v>
      </c>
      <c r="B47" s="16" t="str">
        <f ca="1">IF(ISBLANK(INDIRECT(CONCATENATE("'Full Data'!",B$4,ROW('Full Data'!B44)))),"",INDIRECT(CONCATENATE("'Full Data'!",B$4,ROW('Full Data'!B44))))</f>
        <v>Y</v>
      </c>
      <c r="C47" s="16">
        <f ca="1">IF(ISBLANK(INDIRECT(CONCATENATE("'Full Data'!",C$4,ROW('Full Data'!C44)))),"",INDIRECT(CONCATENATE("'Full Data'!",C$4,ROW('Full Data'!C44))))</f>
        <v>3</v>
      </c>
      <c r="D47" s="16" t="str">
        <f ca="1">IF(ISBLANK(INDIRECT(CONCATENATE("'Full Data'!",D$4,ROW('Full Data'!D44)))),"",INDIRECT(CONCATENATE("'Full Data'!",D$4,ROW('Full Data'!D44))))</f>
        <v>III B</v>
      </c>
      <c r="E47" s="16">
        <f ca="1">IF(ISBLANK(INDIRECT(CONCATENATE("'Full Data'!",E$4,ROW('Full Data'!E44)))),"",INDIRECT(CONCATENATE("'Full Data'!",E$4,ROW('Full Data'!E44))))</f>
        <v>5</v>
      </c>
      <c r="F47" s="16" t="str">
        <f ca="1">IF(ISBLANK(INDIRECT(CONCATENATE("'Full Data'!",F$4,ROW('Full Data'!F44)))),"",INDIRECT(CONCATENATE("'Full Data'!",F$4,ROW('Full Data'!F44))))</f>
        <v>yttrium</v>
      </c>
      <c r="G47" s="16" t="str">
        <f ca="1">IF(ISBLANK(INDIRECT(CONCATENATE("'Full Data'!",G$4,ROW('Full Data'!G44)))),"",INDIRECT(CONCATENATE("'Full Data'!",G$4,ROW('Full Data'!G44))))</f>
        <v>88.91</v>
      </c>
      <c r="H47" s="16" t="str">
        <f ca="1">IF(ISBLANK(INDIRECT(CONCATENATE("'Full Data'!",H$4,ROW('Full Data'!H44)))),"",INDIRECT(CONCATENATE("'Full Data'!",H$4,ROW('Full Data'!H44))))</f>
        <v>+3</v>
      </c>
      <c r="I47" s="16"/>
      <c r="L47" s="40"/>
      <c r="M47" s="40"/>
      <c r="N47" s="40"/>
      <c r="O47" s="40"/>
      <c r="P47" s="40"/>
      <c r="Q47" s="40"/>
    </row>
    <row r="48" spans="1:17" ht="12.75" customHeight="1">
      <c r="A48" s="16">
        <f ca="1">IF(ISBLANK(INDIRECT(CONCATENATE("'Full Data'!",A$4,ROW('Full Data'!A45)))),"",INDIRECT(CONCATENATE("'Full Data'!",A$4,ROW('Full Data'!A45))))</f>
        <v>40</v>
      </c>
      <c r="B48" s="16" t="str">
        <f ca="1">IF(ISBLANK(INDIRECT(CONCATENATE("'Full Data'!",B$4,ROW('Full Data'!B45)))),"",INDIRECT(CONCATENATE("'Full Data'!",B$4,ROW('Full Data'!B45))))</f>
        <v>Zr</v>
      </c>
      <c r="C48" s="16">
        <f ca="1">IF(ISBLANK(INDIRECT(CONCATENATE("'Full Data'!",C$4,ROW('Full Data'!C45)))),"",INDIRECT(CONCATENATE("'Full Data'!",C$4,ROW('Full Data'!C45))))</f>
        <v>4</v>
      </c>
      <c r="D48" s="16" t="str">
        <f ca="1">IF(ISBLANK(INDIRECT(CONCATENATE("'Full Data'!",D$4,ROW('Full Data'!D45)))),"",INDIRECT(CONCATENATE("'Full Data'!",D$4,ROW('Full Data'!D45))))</f>
        <v>IV B</v>
      </c>
      <c r="E48" s="16">
        <f ca="1">IF(ISBLANK(INDIRECT(CONCATENATE("'Full Data'!",E$4,ROW('Full Data'!E45)))),"",INDIRECT(CONCATENATE("'Full Data'!",E$4,ROW('Full Data'!E45))))</f>
        <v>5</v>
      </c>
      <c r="F48" s="16" t="str">
        <f ca="1">IF(ISBLANK(INDIRECT(CONCATENATE("'Full Data'!",F$4,ROW('Full Data'!F45)))),"",INDIRECT(CONCATENATE("'Full Data'!",F$4,ROW('Full Data'!F45))))</f>
        <v>zirconium</v>
      </c>
      <c r="G48" s="16" t="str">
        <f ca="1">IF(ISBLANK(INDIRECT(CONCATENATE("'Full Data'!",G$4,ROW('Full Data'!G45)))),"",INDIRECT(CONCATENATE("'Full Data'!",G$4,ROW('Full Data'!G45))))</f>
        <v>91.22</v>
      </c>
      <c r="H48" s="16" t="str">
        <f ca="1">IF(ISBLANK(INDIRECT(CONCATENATE("'Full Data'!",H$4,ROW('Full Data'!H45)))),"",INDIRECT(CONCATENATE("'Full Data'!",H$4,ROW('Full Data'!H45))))</f>
        <v>+4</v>
      </c>
      <c r="I48" s="16"/>
      <c r="L48" s="40"/>
      <c r="M48" s="40"/>
      <c r="N48" s="40"/>
      <c r="O48" s="40"/>
      <c r="P48" s="40"/>
      <c r="Q48" s="40"/>
    </row>
    <row r="49" spans="1:17" ht="12.75" customHeight="1">
      <c r="A49" s="16">
        <f ca="1">IF(ISBLANK(INDIRECT(CONCATENATE("'Full Data'!",A$4,ROW('Full Data'!A46)))),"",INDIRECT(CONCATENATE("'Full Data'!",A$4,ROW('Full Data'!A46))))</f>
        <v>41</v>
      </c>
      <c r="B49" s="16" t="str">
        <f ca="1">IF(ISBLANK(INDIRECT(CONCATENATE("'Full Data'!",B$4,ROW('Full Data'!B46)))),"",INDIRECT(CONCATENATE("'Full Data'!",B$4,ROW('Full Data'!B46))))</f>
        <v>Nb</v>
      </c>
      <c r="C49" s="16">
        <f ca="1">IF(ISBLANK(INDIRECT(CONCATENATE("'Full Data'!",C$4,ROW('Full Data'!C46)))),"",INDIRECT(CONCATENATE("'Full Data'!",C$4,ROW('Full Data'!C46))))</f>
        <v>5</v>
      </c>
      <c r="D49" s="16" t="str">
        <f ca="1">IF(ISBLANK(INDIRECT(CONCATENATE("'Full Data'!",D$4,ROW('Full Data'!D46)))),"",INDIRECT(CONCATENATE("'Full Data'!",D$4,ROW('Full Data'!D46))))</f>
        <v>VI B</v>
      </c>
      <c r="E49" s="16">
        <f ca="1">IF(ISBLANK(INDIRECT(CONCATENATE("'Full Data'!",E$4,ROW('Full Data'!E46)))),"",INDIRECT(CONCATENATE("'Full Data'!",E$4,ROW('Full Data'!E46))))</f>
        <v>5</v>
      </c>
      <c r="F49" s="16" t="str">
        <f ca="1">IF(ISBLANK(INDIRECT(CONCATENATE("'Full Data'!",F$4,ROW('Full Data'!F46)))),"",INDIRECT(CONCATENATE("'Full Data'!",F$4,ROW('Full Data'!F46))))</f>
        <v>niobium</v>
      </c>
      <c r="G49" s="16" t="str">
        <f ca="1">IF(ISBLANK(INDIRECT(CONCATENATE("'Full Data'!",G$4,ROW('Full Data'!G46)))),"",INDIRECT(CONCATENATE("'Full Data'!",G$4,ROW('Full Data'!G46))))</f>
        <v>92.91</v>
      </c>
      <c r="H49" s="16" t="str">
        <f ca="1">IF(ISBLANK(INDIRECT(CONCATENATE("'Full Data'!",H$4,ROW('Full Data'!H46)))),"",INDIRECT(CONCATENATE("'Full Data'!",H$4,ROW('Full Data'!H46))))</f>
        <v>+5,3</v>
      </c>
      <c r="I49" s="16"/>
      <c r="L49" s="40"/>
      <c r="M49" s="40"/>
      <c r="N49" s="40"/>
      <c r="O49" s="40"/>
      <c r="P49" s="40"/>
      <c r="Q49" s="40"/>
    </row>
    <row r="50" spans="1:17" ht="12.75" customHeight="1">
      <c r="A50" s="16">
        <f ca="1">IF(ISBLANK(INDIRECT(CONCATENATE("'Full Data'!",A$4,ROW('Full Data'!A47)))),"",INDIRECT(CONCATENATE("'Full Data'!",A$4,ROW('Full Data'!A47))))</f>
        <v>42</v>
      </c>
      <c r="B50" s="16" t="str">
        <f ca="1">IF(ISBLANK(INDIRECT(CONCATENATE("'Full Data'!",B$4,ROW('Full Data'!B47)))),"",INDIRECT(CONCATENATE("'Full Data'!",B$4,ROW('Full Data'!B47))))</f>
        <v>Mo</v>
      </c>
      <c r="C50" s="16">
        <f ca="1">IF(ISBLANK(INDIRECT(CONCATENATE("'Full Data'!",C$4,ROW('Full Data'!C47)))),"",INDIRECT(CONCATENATE("'Full Data'!",C$4,ROW('Full Data'!C47))))</f>
        <v>6</v>
      </c>
      <c r="D50" s="16" t="str">
        <f ca="1">IF(ISBLANK(INDIRECT(CONCATENATE("'Full Data'!",D$4,ROW('Full Data'!D47)))),"",INDIRECT(CONCATENATE("'Full Data'!",D$4,ROW('Full Data'!D47))))</f>
        <v>VI B</v>
      </c>
      <c r="E50" s="16">
        <f ca="1">IF(ISBLANK(INDIRECT(CONCATENATE("'Full Data'!",E$4,ROW('Full Data'!E47)))),"",INDIRECT(CONCATENATE("'Full Data'!",E$4,ROW('Full Data'!E47))))</f>
        <v>5</v>
      </c>
      <c r="F50" s="16" t="str">
        <f ca="1">IF(ISBLANK(INDIRECT(CONCATENATE("'Full Data'!",F$4,ROW('Full Data'!F47)))),"",INDIRECT(CONCATENATE("'Full Data'!",F$4,ROW('Full Data'!F47))))</f>
        <v>molybdenum</v>
      </c>
      <c r="G50" s="16" t="str">
        <f ca="1">IF(ISBLANK(INDIRECT(CONCATENATE("'Full Data'!",G$4,ROW('Full Data'!G47)))),"",INDIRECT(CONCATENATE("'Full Data'!",G$4,ROW('Full Data'!G47))))</f>
        <v>95.95</v>
      </c>
      <c r="H50" s="16" t="str">
        <f ca="1">IF(ISBLANK(INDIRECT(CONCATENATE("'Full Data'!",H$4,ROW('Full Data'!H47)))),"",INDIRECT(CONCATENATE("'Full Data'!",H$4,ROW('Full Data'!H47))))</f>
        <v>+6,3,5</v>
      </c>
      <c r="I50" s="16"/>
      <c r="L50" s="40"/>
      <c r="M50" s="40"/>
      <c r="N50" s="40"/>
      <c r="O50" s="40"/>
      <c r="P50" s="40"/>
      <c r="Q50" s="40"/>
    </row>
    <row r="51" spans="1:17" ht="12.75" customHeight="1">
      <c r="A51" s="16">
        <f ca="1">IF(ISBLANK(INDIRECT(CONCATENATE("'Full Data'!",A$4,ROW('Full Data'!A48)))),"",INDIRECT(CONCATENATE("'Full Data'!",A$4,ROW('Full Data'!A48))))</f>
        <v>43</v>
      </c>
      <c r="B51" s="16" t="str">
        <f ca="1">IF(ISBLANK(INDIRECT(CONCATENATE("'Full Data'!",B$4,ROW('Full Data'!B48)))),"",INDIRECT(CONCATENATE("'Full Data'!",B$4,ROW('Full Data'!B48))))</f>
        <v>Tc</v>
      </c>
      <c r="C51" s="16">
        <f ca="1">IF(ISBLANK(INDIRECT(CONCATENATE("'Full Data'!",C$4,ROW('Full Data'!C48)))),"",INDIRECT(CONCATENATE("'Full Data'!",C$4,ROW('Full Data'!C48))))</f>
        <v>7</v>
      </c>
      <c r="D51" s="16" t="str">
        <f ca="1">IF(ISBLANK(INDIRECT(CONCATENATE("'Full Data'!",D$4,ROW('Full Data'!D48)))),"",INDIRECT(CONCATENATE("'Full Data'!",D$4,ROW('Full Data'!D48))))</f>
        <v>VII B</v>
      </c>
      <c r="E51" s="16">
        <f ca="1">IF(ISBLANK(INDIRECT(CONCATENATE("'Full Data'!",E$4,ROW('Full Data'!E48)))),"",INDIRECT(CONCATENATE("'Full Data'!",E$4,ROW('Full Data'!E48))))</f>
        <v>5</v>
      </c>
      <c r="F51" s="16" t="str">
        <f ca="1">IF(ISBLANK(INDIRECT(CONCATENATE("'Full Data'!",F$4,ROW('Full Data'!F48)))),"",INDIRECT(CONCATENATE("'Full Data'!",F$4,ROW('Full Data'!F48))))</f>
        <v>technetium</v>
      </c>
      <c r="G51" s="16" t="str">
        <f ca="1">IF(ISBLANK(INDIRECT(CONCATENATE("'Full Data'!",G$4,ROW('Full Data'!G48)))),"",INDIRECT(CONCATENATE("'Full Data'!",G$4,ROW('Full Data'!G48))))</f>
        <v>98</v>
      </c>
      <c r="H51" s="16" t="str">
        <f ca="1">IF(ISBLANK(INDIRECT(CONCATENATE("'Full Data'!",H$4,ROW('Full Data'!H48)))),"",INDIRECT(CONCATENATE("'Full Data'!",H$4,ROW('Full Data'!H48))))</f>
        <v>+7,4,6</v>
      </c>
      <c r="I51" s="16"/>
      <c r="L51" s="40"/>
      <c r="M51" s="40"/>
      <c r="N51" s="40"/>
      <c r="O51" s="40"/>
      <c r="P51" s="40"/>
      <c r="Q51" s="40"/>
    </row>
    <row r="52" spans="1:17" ht="12.75" customHeight="1">
      <c r="A52" s="16">
        <f ca="1">IF(ISBLANK(INDIRECT(CONCATENATE("'Full Data'!",A$4,ROW('Full Data'!A49)))),"",INDIRECT(CONCATENATE("'Full Data'!",A$4,ROW('Full Data'!A49))))</f>
        <v>44</v>
      </c>
      <c r="B52" s="16" t="str">
        <f ca="1">IF(ISBLANK(INDIRECT(CONCATENATE("'Full Data'!",B$4,ROW('Full Data'!B49)))),"",INDIRECT(CONCATENATE("'Full Data'!",B$4,ROW('Full Data'!B49))))</f>
        <v>Ru</v>
      </c>
      <c r="C52" s="16">
        <f ca="1">IF(ISBLANK(INDIRECT(CONCATENATE("'Full Data'!",C$4,ROW('Full Data'!C49)))),"",INDIRECT(CONCATENATE("'Full Data'!",C$4,ROW('Full Data'!C49))))</f>
        <v>8</v>
      </c>
      <c r="D52" s="16" t="str">
        <f ca="1">IF(ISBLANK(INDIRECT(CONCATENATE("'Full Data'!",D$4,ROW('Full Data'!D49)))),"",INDIRECT(CONCATENATE("'Full Data'!",D$4,ROW('Full Data'!D49))))</f>
        <v>VIII B</v>
      </c>
      <c r="E52" s="16">
        <f ca="1">IF(ISBLANK(INDIRECT(CONCATENATE("'Full Data'!",E$4,ROW('Full Data'!E49)))),"",INDIRECT(CONCATENATE("'Full Data'!",E$4,ROW('Full Data'!E49))))</f>
        <v>5</v>
      </c>
      <c r="F52" s="16" t="str">
        <f ca="1">IF(ISBLANK(INDIRECT(CONCATENATE("'Full Data'!",F$4,ROW('Full Data'!F49)))),"",INDIRECT(CONCATENATE("'Full Data'!",F$4,ROW('Full Data'!F49))))</f>
        <v>ruthenium</v>
      </c>
      <c r="G52" s="16" t="str">
        <f ca="1">IF(ISBLANK(INDIRECT(CONCATENATE("'Full Data'!",G$4,ROW('Full Data'!G49)))),"",INDIRECT(CONCATENATE("'Full Data'!",G$4,ROW('Full Data'!G49))))</f>
        <v>101.1</v>
      </c>
      <c r="H52" s="16" t="str">
        <f ca="1">IF(ISBLANK(INDIRECT(CONCATENATE("'Full Data'!",H$4,ROW('Full Data'!H49)))),"",INDIRECT(CONCATENATE("'Full Data'!",H$4,ROW('Full Data'!H49))))</f>
        <v>+4,3,6,8</v>
      </c>
      <c r="I52" s="16"/>
      <c r="L52" s="40"/>
      <c r="M52" s="40"/>
      <c r="N52" s="40"/>
      <c r="O52" s="40"/>
      <c r="P52" s="40"/>
      <c r="Q52" s="40"/>
    </row>
    <row r="53" spans="1:17" ht="12.75" customHeight="1">
      <c r="A53" s="16">
        <f ca="1">IF(ISBLANK(INDIRECT(CONCATENATE("'Full Data'!",A$4,ROW('Full Data'!A50)))),"",INDIRECT(CONCATENATE("'Full Data'!",A$4,ROW('Full Data'!A50))))</f>
        <v>45</v>
      </c>
      <c r="B53" s="16" t="str">
        <f ca="1">IF(ISBLANK(INDIRECT(CONCATENATE("'Full Data'!",B$4,ROW('Full Data'!B50)))),"",INDIRECT(CONCATENATE("'Full Data'!",B$4,ROW('Full Data'!B50))))</f>
        <v>Rh</v>
      </c>
      <c r="C53" s="16">
        <f ca="1">IF(ISBLANK(INDIRECT(CONCATENATE("'Full Data'!",C$4,ROW('Full Data'!C50)))),"",INDIRECT(CONCATENATE("'Full Data'!",C$4,ROW('Full Data'!C50))))</f>
        <v>9</v>
      </c>
      <c r="D53" s="16" t="str">
        <f ca="1">IF(ISBLANK(INDIRECT(CONCATENATE("'Full Data'!",D$4,ROW('Full Data'!D50)))),"",INDIRECT(CONCATENATE("'Full Data'!",D$4,ROW('Full Data'!D50))))</f>
        <v>VIII B</v>
      </c>
      <c r="E53" s="16">
        <f ca="1">IF(ISBLANK(INDIRECT(CONCATENATE("'Full Data'!",E$4,ROW('Full Data'!E50)))),"",INDIRECT(CONCATENATE("'Full Data'!",E$4,ROW('Full Data'!E50))))</f>
        <v>5</v>
      </c>
      <c r="F53" s="16" t="str">
        <f ca="1">IF(ISBLANK(INDIRECT(CONCATENATE("'Full Data'!",F$4,ROW('Full Data'!F50)))),"",INDIRECT(CONCATENATE("'Full Data'!",F$4,ROW('Full Data'!F50))))</f>
        <v>rhodium</v>
      </c>
      <c r="G53" s="16" t="str">
        <f ca="1">IF(ISBLANK(INDIRECT(CONCATENATE("'Full Data'!",G$4,ROW('Full Data'!G50)))),"",INDIRECT(CONCATENATE("'Full Data'!",G$4,ROW('Full Data'!G50))))</f>
        <v>102.9</v>
      </c>
      <c r="H53" s="16" t="str">
        <f ca="1">IF(ISBLANK(INDIRECT(CONCATENATE("'Full Data'!",H$4,ROW('Full Data'!H50)))),"",INDIRECT(CONCATENATE("'Full Data'!",H$4,ROW('Full Data'!H50))))</f>
        <v>+3,4,6</v>
      </c>
      <c r="I53" s="16"/>
      <c r="L53" s="40"/>
      <c r="M53" s="40"/>
      <c r="N53" s="40"/>
      <c r="O53" s="40"/>
      <c r="P53" s="40"/>
      <c r="Q53" s="40"/>
    </row>
    <row r="54" spans="1:17" ht="12.75" customHeight="1">
      <c r="A54" s="16">
        <f ca="1">IF(ISBLANK(INDIRECT(CONCATENATE("'Full Data'!",A$4,ROW('Full Data'!A51)))),"",INDIRECT(CONCATENATE("'Full Data'!",A$4,ROW('Full Data'!A51))))</f>
        <v>46</v>
      </c>
      <c r="B54" s="16" t="str">
        <f ca="1">IF(ISBLANK(INDIRECT(CONCATENATE("'Full Data'!",B$4,ROW('Full Data'!B51)))),"",INDIRECT(CONCATENATE("'Full Data'!",B$4,ROW('Full Data'!B51))))</f>
        <v>Pd</v>
      </c>
      <c r="C54" s="16">
        <f ca="1">IF(ISBLANK(INDIRECT(CONCATENATE("'Full Data'!",C$4,ROW('Full Data'!C51)))),"",INDIRECT(CONCATENATE("'Full Data'!",C$4,ROW('Full Data'!C51))))</f>
        <v>10</v>
      </c>
      <c r="D54" s="16" t="str">
        <f ca="1">IF(ISBLANK(INDIRECT(CONCATENATE("'Full Data'!",D$4,ROW('Full Data'!D51)))),"",INDIRECT(CONCATENATE("'Full Data'!",D$4,ROW('Full Data'!D51))))</f>
        <v>VIII B</v>
      </c>
      <c r="E54" s="16">
        <f ca="1">IF(ISBLANK(INDIRECT(CONCATENATE("'Full Data'!",E$4,ROW('Full Data'!E51)))),"",INDIRECT(CONCATENATE("'Full Data'!",E$4,ROW('Full Data'!E51))))</f>
        <v>5</v>
      </c>
      <c r="F54" s="16" t="str">
        <f ca="1">IF(ISBLANK(INDIRECT(CONCATENATE("'Full Data'!",F$4,ROW('Full Data'!F51)))),"",INDIRECT(CONCATENATE("'Full Data'!",F$4,ROW('Full Data'!F51))))</f>
        <v>palladium</v>
      </c>
      <c r="G54" s="16" t="str">
        <f ca="1">IF(ISBLANK(INDIRECT(CONCATENATE("'Full Data'!",G$4,ROW('Full Data'!G51)))),"",INDIRECT(CONCATENATE("'Full Data'!",G$4,ROW('Full Data'!G51))))</f>
        <v>106.4</v>
      </c>
      <c r="H54" s="16" t="str">
        <f ca="1">IF(ISBLANK(INDIRECT(CONCATENATE("'Full Data'!",H$4,ROW('Full Data'!H51)))),"",INDIRECT(CONCATENATE("'Full Data'!",H$4,ROW('Full Data'!H51))))</f>
        <v>+2,4</v>
      </c>
      <c r="I54" s="16"/>
      <c r="L54" s="40"/>
      <c r="M54" s="40"/>
      <c r="N54" s="40"/>
      <c r="O54" s="40"/>
      <c r="P54" s="40"/>
      <c r="Q54" s="40"/>
    </row>
    <row r="55" spans="1:17" ht="12.75" customHeight="1">
      <c r="A55" s="16">
        <f ca="1">IF(ISBLANK(INDIRECT(CONCATENATE("'Full Data'!",A$4,ROW('Full Data'!A52)))),"",INDIRECT(CONCATENATE("'Full Data'!",A$4,ROW('Full Data'!A52))))</f>
        <v>47</v>
      </c>
      <c r="B55" s="16" t="str">
        <f ca="1">IF(ISBLANK(INDIRECT(CONCATENATE("'Full Data'!",B$4,ROW('Full Data'!B52)))),"",INDIRECT(CONCATENATE("'Full Data'!",B$4,ROW('Full Data'!B52))))</f>
        <v>Ag</v>
      </c>
      <c r="C55" s="16">
        <f ca="1">IF(ISBLANK(INDIRECT(CONCATENATE("'Full Data'!",C$4,ROW('Full Data'!C52)))),"",INDIRECT(CONCATENATE("'Full Data'!",C$4,ROW('Full Data'!C52))))</f>
        <v>11</v>
      </c>
      <c r="D55" s="16" t="str">
        <f ca="1">IF(ISBLANK(INDIRECT(CONCATENATE("'Full Data'!",D$4,ROW('Full Data'!D52)))),"",INDIRECT(CONCATENATE("'Full Data'!",D$4,ROW('Full Data'!D52))))</f>
        <v>I B</v>
      </c>
      <c r="E55" s="16">
        <f ca="1">IF(ISBLANK(INDIRECT(CONCATENATE("'Full Data'!",E$4,ROW('Full Data'!E52)))),"",INDIRECT(CONCATENATE("'Full Data'!",E$4,ROW('Full Data'!E52))))</f>
        <v>5</v>
      </c>
      <c r="F55" s="16" t="str">
        <f ca="1">IF(ISBLANK(INDIRECT(CONCATENATE("'Full Data'!",F$4,ROW('Full Data'!F52)))),"",INDIRECT(CONCATENATE("'Full Data'!",F$4,ROW('Full Data'!F52))))</f>
        <v>silver</v>
      </c>
      <c r="G55" s="16" t="str">
        <f ca="1">IF(ISBLANK(INDIRECT(CONCATENATE("'Full Data'!",G$4,ROW('Full Data'!G52)))),"",INDIRECT(CONCATENATE("'Full Data'!",G$4,ROW('Full Data'!G52))))</f>
        <v>107.9</v>
      </c>
      <c r="H55" s="16" t="str">
        <f ca="1">IF(ISBLANK(INDIRECT(CONCATENATE("'Full Data'!",H$4,ROW('Full Data'!H52)))),"",INDIRECT(CONCATENATE("'Full Data'!",H$4,ROW('Full Data'!H52))))</f>
        <v>+1</v>
      </c>
      <c r="I55" s="16"/>
      <c r="L55" s="40"/>
      <c r="M55" s="40"/>
      <c r="N55" s="40"/>
      <c r="O55" s="40"/>
      <c r="P55" s="40"/>
      <c r="Q55" s="40"/>
    </row>
    <row r="56" spans="1:17" ht="12.75" customHeight="1">
      <c r="A56" s="16">
        <f ca="1">IF(ISBLANK(INDIRECT(CONCATENATE("'Full Data'!",A$4,ROW('Full Data'!A53)))),"",INDIRECT(CONCATENATE("'Full Data'!",A$4,ROW('Full Data'!A53))))</f>
        <v>48</v>
      </c>
      <c r="B56" s="16" t="str">
        <f ca="1">IF(ISBLANK(INDIRECT(CONCATENATE("'Full Data'!",B$4,ROW('Full Data'!B53)))),"",INDIRECT(CONCATENATE("'Full Data'!",B$4,ROW('Full Data'!B53))))</f>
        <v>Cd</v>
      </c>
      <c r="C56" s="16">
        <f ca="1">IF(ISBLANK(INDIRECT(CONCATENATE("'Full Data'!",C$4,ROW('Full Data'!C53)))),"",INDIRECT(CONCATENATE("'Full Data'!",C$4,ROW('Full Data'!C53))))</f>
        <v>12</v>
      </c>
      <c r="D56" s="16" t="str">
        <f ca="1">IF(ISBLANK(INDIRECT(CONCATENATE("'Full Data'!",D$4,ROW('Full Data'!D53)))),"",INDIRECT(CONCATENATE("'Full Data'!",D$4,ROW('Full Data'!D53))))</f>
        <v>II B</v>
      </c>
      <c r="E56" s="16">
        <f ca="1">IF(ISBLANK(INDIRECT(CONCATENATE("'Full Data'!",E$4,ROW('Full Data'!E53)))),"",INDIRECT(CONCATENATE("'Full Data'!",E$4,ROW('Full Data'!E53))))</f>
        <v>5</v>
      </c>
      <c r="F56" s="16" t="str">
        <f ca="1">IF(ISBLANK(INDIRECT(CONCATENATE("'Full Data'!",F$4,ROW('Full Data'!F53)))),"",INDIRECT(CONCATENATE("'Full Data'!",F$4,ROW('Full Data'!F53))))</f>
        <v>cadmium</v>
      </c>
      <c r="G56" s="16" t="str">
        <f ca="1">IF(ISBLANK(INDIRECT(CONCATENATE("'Full Data'!",G$4,ROW('Full Data'!G53)))),"",INDIRECT(CONCATENATE("'Full Data'!",G$4,ROW('Full Data'!G53))))</f>
        <v>112.4</v>
      </c>
      <c r="H56" s="16" t="str">
        <f ca="1">IF(ISBLANK(INDIRECT(CONCATENATE("'Full Data'!",H$4,ROW('Full Data'!H53)))),"",INDIRECT(CONCATENATE("'Full Data'!",H$4,ROW('Full Data'!H53))))</f>
        <v>+2</v>
      </c>
      <c r="I56" s="16"/>
      <c r="L56" s="40"/>
      <c r="M56" s="40"/>
      <c r="N56" s="40"/>
      <c r="O56" s="40"/>
      <c r="P56" s="40"/>
      <c r="Q56" s="40"/>
    </row>
    <row r="57" spans="1:17" ht="12.75" customHeight="1">
      <c r="A57" s="16">
        <f ca="1">IF(ISBLANK(INDIRECT(CONCATENATE("'Full Data'!",A$4,ROW('Full Data'!A54)))),"",INDIRECT(CONCATENATE("'Full Data'!",A$4,ROW('Full Data'!A54))))</f>
        <v>49</v>
      </c>
      <c r="B57" s="16" t="str">
        <f ca="1">IF(ISBLANK(INDIRECT(CONCATENATE("'Full Data'!",B$4,ROW('Full Data'!B54)))),"",INDIRECT(CONCATENATE("'Full Data'!",B$4,ROW('Full Data'!B54))))</f>
        <v>In</v>
      </c>
      <c r="C57" s="16">
        <f ca="1">IF(ISBLANK(INDIRECT(CONCATENATE("'Full Data'!",C$4,ROW('Full Data'!C54)))),"",INDIRECT(CONCATENATE("'Full Data'!",C$4,ROW('Full Data'!C54))))</f>
        <v>13</v>
      </c>
      <c r="D57" s="16" t="str">
        <f ca="1">IF(ISBLANK(INDIRECT(CONCATENATE("'Full Data'!",D$4,ROW('Full Data'!D54)))),"",INDIRECT(CONCATENATE("'Full Data'!",D$4,ROW('Full Data'!D54))))</f>
        <v>III A</v>
      </c>
      <c r="E57" s="16">
        <f ca="1">IF(ISBLANK(INDIRECT(CONCATENATE("'Full Data'!",E$4,ROW('Full Data'!E54)))),"",INDIRECT(CONCATENATE("'Full Data'!",E$4,ROW('Full Data'!E54))))</f>
        <v>5</v>
      </c>
      <c r="F57" s="16" t="str">
        <f ca="1">IF(ISBLANK(INDIRECT(CONCATENATE("'Full Data'!",F$4,ROW('Full Data'!F54)))),"",INDIRECT(CONCATENATE("'Full Data'!",F$4,ROW('Full Data'!F54))))</f>
        <v>indium</v>
      </c>
      <c r="G57" s="16" t="str">
        <f ca="1">IF(ISBLANK(INDIRECT(CONCATENATE("'Full Data'!",G$4,ROW('Full Data'!G54)))),"",INDIRECT(CONCATENATE("'Full Data'!",G$4,ROW('Full Data'!G54))))</f>
        <v>114.8</v>
      </c>
      <c r="H57" s="16" t="str">
        <f ca="1">IF(ISBLANK(INDIRECT(CONCATENATE("'Full Data'!",H$4,ROW('Full Data'!H54)))),"",INDIRECT(CONCATENATE("'Full Data'!",H$4,ROW('Full Data'!H54))))</f>
        <v>+3</v>
      </c>
      <c r="I57" s="16"/>
      <c r="L57" s="40"/>
      <c r="M57" s="40"/>
      <c r="N57" s="40"/>
      <c r="O57" s="40"/>
      <c r="P57" s="40"/>
      <c r="Q57" s="40"/>
    </row>
    <row r="58" spans="1:17" ht="12.75" customHeight="1">
      <c r="A58" s="16">
        <f ca="1">IF(ISBLANK(INDIRECT(CONCATENATE("'Full Data'!",A$4,ROW('Full Data'!A55)))),"",INDIRECT(CONCATENATE("'Full Data'!",A$4,ROW('Full Data'!A55))))</f>
        <v>50</v>
      </c>
      <c r="B58" s="16" t="str">
        <f ca="1">IF(ISBLANK(INDIRECT(CONCATENATE("'Full Data'!",B$4,ROW('Full Data'!B55)))),"",INDIRECT(CONCATENATE("'Full Data'!",B$4,ROW('Full Data'!B55))))</f>
        <v>Sn</v>
      </c>
      <c r="C58" s="16">
        <f ca="1">IF(ISBLANK(INDIRECT(CONCATENATE("'Full Data'!",C$4,ROW('Full Data'!C55)))),"",INDIRECT(CONCATENATE("'Full Data'!",C$4,ROW('Full Data'!C55))))</f>
        <v>14</v>
      </c>
      <c r="D58" s="16" t="str">
        <f ca="1">IF(ISBLANK(INDIRECT(CONCATENATE("'Full Data'!",D$4,ROW('Full Data'!D55)))),"",INDIRECT(CONCATENATE("'Full Data'!",D$4,ROW('Full Data'!D55))))</f>
        <v>IV A</v>
      </c>
      <c r="E58" s="16">
        <f ca="1">IF(ISBLANK(INDIRECT(CONCATENATE("'Full Data'!",E$4,ROW('Full Data'!E55)))),"",INDIRECT(CONCATENATE("'Full Data'!",E$4,ROW('Full Data'!E55))))</f>
        <v>5</v>
      </c>
      <c r="F58" s="16" t="str">
        <f ca="1">IF(ISBLANK(INDIRECT(CONCATENATE("'Full Data'!",F$4,ROW('Full Data'!F55)))),"",INDIRECT(CONCATENATE("'Full Data'!",F$4,ROW('Full Data'!F55))))</f>
        <v>tin</v>
      </c>
      <c r="G58" s="16" t="str">
        <f ca="1">IF(ISBLANK(INDIRECT(CONCATENATE("'Full Data'!",G$4,ROW('Full Data'!G55)))),"",INDIRECT(CONCATENATE("'Full Data'!",G$4,ROW('Full Data'!G55))))</f>
        <v>118.7</v>
      </c>
      <c r="H58" s="16" t="str">
        <f ca="1">IF(ISBLANK(INDIRECT(CONCATENATE("'Full Data'!",H$4,ROW('Full Data'!H55)))),"",INDIRECT(CONCATENATE("'Full Data'!",H$4,ROW('Full Data'!H55))))</f>
        <v>+4,2</v>
      </c>
      <c r="I58" s="16"/>
      <c r="L58" s="40"/>
      <c r="M58" s="40"/>
      <c r="N58" s="40"/>
      <c r="O58" s="40"/>
      <c r="P58" s="40"/>
      <c r="Q58" s="40"/>
    </row>
    <row r="59" spans="1:17" ht="12.75" customHeight="1">
      <c r="A59" s="16">
        <f ca="1">IF(ISBLANK(INDIRECT(CONCATENATE("'Full Data'!",A$4,ROW('Full Data'!A56)))),"",INDIRECT(CONCATENATE("'Full Data'!",A$4,ROW('Full Data'!A56))))</f>
        <v>51</v>
      </c>
      <c r="B59" s="16" t="str">
        <f ca="1">IF(ISBLANK(INDIRECT(CONCATENATE("'Full Data'!",B$4,ROW('Full Data'!B56)))),"",INDIRECT(CONCATENATE("'Full Data'!",B$4,ROW('Full Data'!B56))))</f>
        <v>Sb</v>
      </c>
      <c r="C59" s="16">
        <f ca="1">IF(ISBLANK(INDIRECT(CONCATENATE("'Full Data'!",C$4,ROW('Full Data'!C56)))),"",INDIRECT(CONCATENATE("'Full Data'!",C$4,ROW('Full Data'!C56))))</f>
        <v>15</v>
      </c>
      <c r="D59" s="16" t="str">
        <f ca="1">IF(ISBLANK(INDIRECT(CONCATENATE("'Full Data'!",D$4,ROW('Full Data'!D56)))),"",INDIRECT(CONCATENATE("'Full Data'!",D$4,ROW('Full Data'!D56))))</f>
        <v>V A</v>
      </c>
      <c r="E59" s="16">
        <f ca="1">IF(ISBLANK(INDIRECT(CONCATENATE("'Full Data'!",E$4,ROW('Full Data'!E56)))),"",INDIRECT(CONCATENATE("'Full Data'!",E$4,ROW('Full Data'!E56))))</f>
        <v>5</v>
      </c>
      <c r="F59" s="16" t="str">
        <f ca="1">IF(ISBLANK(INDIRECT(CONCATENATE("'Full Data'!",F$4,ROW('Full Data'!F56)))),"",INDIRECT(CONCATENATE("'Full Data'!",F$4,ROW('Full Data'!F56))))</f>
        <v>antimony</v>
      </c>
      <c r="G59" s="16" t="str">
        <f ca="1">IF(ISBLANK(INDIRECT(CONCATENATE("'Full Data'!",G$4,ROW('Full Data'!G56)))),"",INDIRECT(CONCATENATE("'Full Data'!",G$4,ROW('Full Data'!G56))))</f>
        <v>121.8</v>
      </c>
      <c r="H59" s="16" t="str">
        <f ca="1">IF(ISBLANK(INDIRECT(CONCATENATE("'Full Data'!",H$4,ROW('Full Data'!H56)))),"",INDIRECT(CONCATENATE("'Full Data'!",H$4,ROW('Full Data'!H56))))</f>
        <v>+3,5</v>
      </c>
      <c r="I59" s="16"/>
      <c r="L59" s="40"/>
      <c r="M59" s="40"/>
      <c r="N59" s="40"/>
      <c r="O59" s="40"/>
      <c r="P59" s="40"/>
      <c r="Q59" s="40"/>
    </row>
    <row r="60" spans="1:17" ht="12.75" customHeight="1">
      <c r="A60" s="16">
        <f ca="1">IF(ISBLANK(INDIRECT(CONCATENATE("'Full Data'!",A$4,ROW('Full Data'!A57)))),"",INDIRECT(CONCATENATE("'Full Data'!",A$4,ROW('Full Data'!A57))))</f>
        <v>52</v>
      </c>
      <c r="B60" s="16" t="str">
        <f ca="1">IF(ISBLANK(INDIRECT(CONCATENATE("'Full Data'!",B$4,ROW('Full Data'!B57)))),"",INDIRECT(CONCATENATE("'Full Data'!",B$4,ROW('Full Data'!B57))))</f>
        <v>Te</v>
      </c>
      <c r="C60" s="16">
        <f ca="1">IF(ISBLANK(INDIRECT(CONCATENATE("'Full Data'!",C$4,ROW('Full Data'!C57)))),"",INDIRECT(CONCATENATE("'Full Data'!",C$4,ROW('Full Data'!C57))))</f>
        <v>16</v>
      </c>
      <c r="D60" s="16" t="str">
        <f ca="1">IF(ISBLANK(INDIRECT(CONCATENATE("'Full Data'!",D$4,ROW('Full Data'!D57)))),"",INDIRECT(CONCATENATE("'Full Data'!",D$4,ROW('Full Data'!D57))))</f>
        <v>VI A</v>
      </c>
      <c r="E60" s="16">
        <f ca="1">IF(ISBLANK(INDIRECT(CONCATENATE("'Full Data'!",E$4,ROW('Full Data'!E57)))),"",INDIRECT(CONCATENATE("'Full Data'!",E$4,ROW('Full Data'!E57))))</f>
        <v>5</v>
      </c>
      <c r="F60" s="16" t="str">
        <f ca="1">IF(ISBLANK(INDIRECT(CONCATENATE("'Full Data'!",F$4,ROW('Full Data'!F57)))),"",INDIRECT(CONCATENATE("'Full Data'!",F$4,ROW('Full Data'!F57))))</f>
        <v>tellurium</v>
      </c>
      <c r="G60" s="16" t="str">
        <f ca="1">IF(ISBLANK(INDIRECT(CONCATENATE("'Full Data'!",G$4,ROW('Full Data'!G57)))),"",INDIRECT(CONCATENATE("'Full Data'!",G$4,ROW('Full Data'!G57))))</f>
        <v>127.6</v>
      </c>
      <c r="H60" s="16" t="str">
        <f ca="1">IF(ISBLANK(INDIRECT(CONCATENATE("'Full Data'!",H$4,ROW('Full Data'!H57)))),"",INDIRECT(CONCATENATE("'Full Data'!",H$4,ROW('Full Data'!H57))))</f>
        <v>−2</v>
      </c>
      <c r="I60" s="16"/>
      <c r="L60" s="40"/>
      <c r="M60" s="40"/>
      <c r="N60" s="40"/>
      <c r="O60" s="40"/>
      <c r="P60" s="40"/>
      <c r="Q60" s="40"/>
    </row>
    <row r="61" spans="1:17" ht="12.75" customHeight="1">
      <c r="A61" s="16">
        <f ca="1">IF(ISBLANK(INDIRECT(CONCATENATE("'Full Data'!",A$4,ROW('Full Data'!A58)))),"",INDIRECT(CONCATENATE("'Full Data'!",A$4,ROW('Full Data'!A58))))</f>
        <v>53</v>
      </c>
      <c r="B61" s="16" t="str">
        <f ca="1">IF(ISBLANK(INDIRECT(CONCATENATE("'Full Data'!",B$4,ROW('Full Data'!B58)))),"",INDIRECT(CONCATENATE("'Full Data'!",B$4,ROW('Full Data'!B58))))</f>
        <v>I</v>
      </c>
      <c r="C61" s="16">
        <f ca="1">IF(ISBLANK(INDIRECT(CONCATENATE("'Full Data'!",C$4,ROW('Full Data'!C58)))),"",INDIRECT(CONCATENATE("'Full Data'!",C$4,ROW('Full Data'!C58))))</f>
        <v>17</v>
      </c>
      <c r="D61" s="16" t="str">
        <f ca="1">IF(ISBLANK(INDIRECT(CONCATENATE("'Full Data'!",D$4,ROW('Full Data'!D58)))),"",INDIRECT(CONCATENATE("'Full Data'!",D$4,ROW('Full Data'!D58))))</f>
        <v>VII A</v>
      </c>
      <c r="E61" s="16">
        <f ca="1">IF(ISBLANK(INDIRECT(CONCATENATE("'Full Data'!",E$4,ROW('Full Data'!E58)))),"",INDIRECT(CONCATENATE("'Full Data'!",E$4,ROW('Full Data'!E58))))</f>
        <v>5</v>
      </c>
      <c r="F61" s="16" t="str">
        <f ca="1">IF(ISBLANK(INDIRECT(CONCATENATE("'Full Data'!",F$4,ROW('Full Data'!F58)))),"",INDIRECT(CONCATENATE("'Full Data'!",F$4,ROW('Full Data'!F58))))</f>
        <v>iodine</v>
      </c>
      <c r="G61" s="16" t="str">
        <f ca="1">IF(ISBLANK(INDIRECT(CONCATENATE("'Full Data'!",G$4,ROW('Full Data'!G58)))),"",INDIRECT(CONCATENATE("'Full Data'!",G$4,ROW('Full Data'!G58))))</f>
        <v>126.9</v>
      </c>
      <c r="H61" s="16" t="str">
        <f ca="1">IF(ISBLANK(INDIRECT(CONCATENATE("'Full Data'!",H$4,ROW('Full Data'!H58)))),"",INDIRECT(CONCATENATE("'Full Data'!",H$4,ROW('Full Data'!H58))))</f>
        <v>−1</v>
      </c>
      <c r="I61" s="16"/>
      <c r="L61" s="40"/>
      <c r="M61" s="40"/>
      <c r="N61" s="40"/>
      <c r="O61" s="40"/>
      <c r="P61" s="40"/>
      <c r="Q61" s="40"/>
    </row>
    <row r="62" spans="1:17" ht="12.75" customHeight="1">
      <c r="A62" s="16">
        <f ca="1">IF(ISBLANK(INDIRECT(CONCATENATE("'Full Data'!",A$4,ROW('Full Data'!A59)))),"",INDIRECT(CONCATENATE("'Full Data'!",A$4,ROW('Full Data'!A59))))</f>
        <v>54</v>
      </c>
      <c r="B62" s="16" t="str">
        <f ca="1">IF(ISBLANK(INDIRECT(CONCATENATE("'Full Data'!",B$4,ROW('Full Data'!B59)))),"",INDIRECT(CONCATENATE("'Full Data'!",B$4,ROW('Full Data'!B59))))</f>
        <v>Xe</v>
      </c>
      <c r="C62" s="16">
        <f ca="1">IF(ISBLANK(INDIRECT(CONCATENATE("'Full Data'!",C$4,ROW('Full Data'!C59)))),"",INDIRECT(CONCATENATE("'Full Data'!",C$4,ROW('Full Data'!C59))))</f>
        <v>18</v>
      </c>
      <c r="D62" s="16" t="str">
        <f ca="1">IF(ISBLANK(INDIRECT(CONCATENATE("'Full Data'!",D$4,ROW('Full Data'!D59)))),"",INDIRECT(CONCATENATE("'Full Data'!",D$4,ROW('Full Data'!D59))))</f>
        <v>VIII A</v>
      </c>
      <c r="E62" s="16">
        <f ca="1">IF(ISBLANK(INDIRECT(CONCATENATE("'Full Data'!",E$4,ROW('Full Data'!E59)))),"",INDIRECT(CONCATENATE("'Full Data'!",E$4,ROW('Full Data'!E59))))</f>
        <v>5</v>
      </c>
      <c r="F62" s="16" t="str">
        <f ca="1">IF(ISBLANK(INDIRECT(CONCATENATE("'Full Data'!",F$4,ROW('Full Data'!F59)))),"",INDIRECT(CONCATENATE("'Full Data'!",F$4,ROW('Full Data'!F59))))</f>
        <v>xenon</v>
      </c>
      <c r="G62" s="16" t="str">
        <f ca="1">IF(ISBLANK(INDIRECT(CONCATENATE("'Full Data'!",G$4,ROW('Full Data'!G59)))),"",INDIRECT(CONCATENATE("'Full Data'!",G$4,ROW('Full Data'!G59))))</f>
        <v>131.3</v>
      </c>
      <c r="H62" s="16">
        <f ca="1">IF(ISBLANK(INDIRECT(CONCATENATE("'Full Data'!",H$4,ROW('Full Data'!H59)))),"",INDIRECT(CONCATENATE("'Full Data'!",H$4,ROW('Full Data'!H59))))</f>
      </c>
      <c r="I62" s="16"/>
      <c r="L62" s="40"/>
      <c r="M62" s="40"/>
      <c r="N62" s="40"/>
      <c r="O62" s="40"/>
      <c r="P62" s="40"/>
      <c r="Q62" s="40"/>
    </row>
    <row r="63" spans="1:17" ht="12.75" customHeight="1">
      <c r="A63" s="16">
        <f ca="1">IF(ISBLANK(INDIRECT(CONCATENATE("'Full Data'!",A$4,ROW('Full Data'!A60)))),"",INDIRECT(CONCATENATE("'Full Data'!",A$4,ROW('Full Data'!A60))))</f>
        <v>55</v>
      </c>
      <c r="B63" s="16" t="str">
        <f ca="1">IF(ISBLANK(INDIRECT(CONCATENATE("'Full Data'!",B$4,ROW('Full Data'!B60)))),"",INDIRECT(CONCATENATE("'Full Data'!",B$4,ROW('Full Data'!B60))))</f>
        <v>Cs</v>
      </c>
      <c r="C63" s="16">
        <f ca="1">IF(ISBLANK(INDIRECT(CONCATENATE("'Full Data'!",C$4,ROW('Full Data'!C60)))),"",INDIRECT(CONCATENATE("'Full Data'!",C$4,ROW('Full Data'!C60))))</f>
        <v>1</v>
      </c>
      <c r="D63" s="16" t="str">
        <f ca="1">IF(ISBLANK(INDIRECT(CONCATENATE("'Full Data'!",D$4,ROW('Full Data'!D60)))),"",INDIRECT(CONCATENATE("'Full Data'!",D$4,ROW('Full Data'!D60))))</f>
        <v>I A</v>
      </c>
      <c r="E63" s="16">
        <f ca="1">IF(ISBLANK(INDIRECT(CONCATENATE("'Full Data'!",E$4,ROW('Full Data'!E60)))),"",INDIRECT(CONCATENATE("'Full Data'!",E$4,ROW('Full Data'!E60))))</f>
        <v>6</v>
      </c>
      <c r="F63" s="16" t="str">
        <f ca="1">IF(ISBLANK(INDIRECT(CONCATENATE("'Full Data'!",F$4,ROW('Full Data'!F60)))),"",INDIRECT(CONCATENATE("'Full Data'!",F$4,ROW('Full Data'!F60))))</f>
        <v>cesium</v>
      </c>
      <c r="G63" s="16" t="str">
        <f ca="1">IF(ISBLANK(INDIRECT(CONCATENATE("'Full Data'!",G$4,ROW('Full Data'!G60)))),"",INDIRECT(CONCATENATE("'Full Data'!",G$4,ROW('Full Data'!G60))))</f>
        <v>132.9</v>
      </c>
      <c r="H63" s="16" t="str">
        <f ca="1">IF(ISBLANK(INDIRECT(CONCATENATE("'Full Data'!",H$4,ROW('Full Data'!H60)))),"",INDIRECT(CONCATENATE("'Full Data'!",H$4,ROW('Full Data'!H60))))</f>
        <v>+1</v>
      </c>
      <c r="I63" s="16"/>
      <c r="L63" s="40"/>
      <c r="M63" s="40"/>
      <c r="N63" s="40"/>
      <c r="O63" s="40"/>
      <c r="P63" s="40"/>
      <c r="Q63" s="40"/>
    </row>
    <row r="64" spans="1:17" ht="12.75" customHeight="1">
      <c r="A64" s="16">
        <f ca="1">IF(ISBLANK(INDIRECT(CONCATENATE("'Full Data'!",A$4,ROW('Full Data'!A61)))),"",INDIRECT(CONCATENATE("'Full Data'!",A$4,ROW('Full Data'!A61))))</f>
        <v>56</v>
      </c>
      <c r="B64" s="16" t="str">
        <f ca="1">IF(ISBLANK(INDIRECT(CONCATENATE("'Full Data'!",B$4,ROW('Full Data'!B61)))),"",INDIRECT(CONCATENATE("'Full Data'!",B$4,ROW('Full Data'!B61))))</f>
        <v>Ba</v>
      </c>
      <c r="C64" s="16">
        <f ca="1">IF(ISBLANK(INDIRECT(CONCATENATE("'Full Data'!",C$4,ROW('Full Data'!C61)))),"",INDIRECT(CONCATENATE("'Full Data'!",C$4,ROW('Full Data'!C61))))</f>
        <v>2</v>
      </c>
      <c r="D64" s="16" t="str">
        <f ca="1">IF(ISBLANK(INDIRECT(CONCATENATE("'Full Data'!",D$4,ROW('Full Data'!D61)))),"",INDIRECT(CONCATENATE("'Full Data'!",D$4,ROW('Full Data'!D61))))</f>
        <v>II A</v>
      </c>
      <c r="E64" s="16">
        <f ca="1">IF(ISBLANK(INDIRECT(CONCATENATE("'Full Data'!",E$4,ROW('Full Data'!E61)))),"",INDIRECT(CONCATENATE("'Full Data'!",E$4,ROW('Full Data'!E61))))</f>
        <v>6</v>
      </c>
      <c r="F64" s="16" t="str">
        <f ca="1">IF(ISBLANK(INDIRECT(CONCATENATE("'Full Data'!",F$4,ROW('Full Data'!F61)))),"",INDIRECT(CONCATENATE("'Full Data'!",F$4,ROW('Full Data'!F61))))</f>
        <v>barium</v>
      </c>
      <c r="G64" s="16" t="str">
        <f ca="1">IF(ISBLANK(INDIRECT(CONCATENATE("'Full Data'!",G$4,ROW('Full Data'!G61)))),"",INDIRECT(CONCATENATE("'Full Data'!",G$4,ROW('Full Data'!G61))))</f>
        <v>137.3</v>
      </c>
      <c r="H64" s="16" t="str">
        <f ca="1">IF(ISBLANK(INDIRECT(CONCATENATE("'Full Data'!",H$4,ROW('Full Data'!H61)))),"",INDIRECT(CONCATENATE("'Full Data'!",H$4,ROW('Full Data'!H61))))</f>
        <v>+2</v>
      </c>
      <c r="I64" s="16"/>
      <c r="L64" s="40"/>
      <c r="M64" s="40"/>
      <c r="N64" s="40"/>
      <c r="O64" s="40"/>
      <c r="P64" s="40"/>
      <c r="Q64" s="40"/>
    </row>
    <row r="65" spans="1:17" ht="12.75" customHeight="1">
      <c r="A65" s="16">
        <f ca="1">IF(ISBLANK(INDIRECT(CONCATENATE("'Full Data'!",A$4,ROW('Full Data'!A62)))),"",INDIRECT(CONCATENATE("'Full Data'!",A$4,ROW('Full Data'!A62))))</f>
        <v>57</v>
      </c>
      <c r="B65" s="16" t="str">
        <f ca="1">IF(ISBLANK(INDIRECT(CONCATENATE("'Full Data'!",B$4,ROW('Full Data'!B62)))),"",INDIRECT(CONCATENATE("'Full Data'!",B$4,ROW('Full Data'!B62))))</f>
        <v>La</v>
      </c>
      <c r="C65" s="16" t="str">
        <f ca="1">IF(ISBLANK(INDIRECT(CONCATENATE("'Full Data'!",C$4,ROW('Full Data'!C62)))),"",INDIRECT(CONCATENATE("'Full Data'!",C$4,ROW('Full Data'!C62))))</f>
        <v>lanthanides</v>
      </c>
      <c r="D65" s="16" t="str">
        <f ca="1">IF(ISBLANK(INDIRECT(CONCATENATE("'Full Data'!",D$4,ROW('Full Data'!D62)))),"",INDIRECT(CONCATENATE("'Full Data'!",D$4,ROW('Full Data'!D62))))</f>
        <v>III B</v>
      </c>
      <c r="E65" s="16">
        <f ca="1">IF(ISBLANK(INDIRECT(CONCATENATE("'Full Data'!",E$4,ROW('Full Data'!E62)))),"",INDIRECT(CONCATENATE("'Full Data'!",E$4,ROW('Full Data'!E62))))</f>
        <v>6</v>
      </c>
      <c r="F65" s="16" t="str">
        <f ca="1">IF(ISBLANK(INDIRECT(CONCATENATE("'Full Data'!",F$4,ROW('Full Data'!F62)))),"",INDIRECT(CONCATENATE("'Full Data'!",F$4,ROW('Full Data'!F62))))</f>
        <v>lanthanum</v>
      </c>
      <c r="G65" s="16" t="str">
        <f ca="1">IF(ISBLANK(INDIRECT(CONCATENATE("'Full Data'!",G$4,ROW('Full Data'!G62)))),"",INDIRECT(CONCATENATE("'Full Data'!",G$4,ROW('Full Data'!G62))))</f>
        <v>138.9</v>
      </c>
      <c r="H65" s="16" t="str">
        <f ca="1">IF(ISBLANK(INDIRECT(CONCATENATE("'Full Data'!",H$4,ROW('Full Data'!H62)))),"",INDIRECT(CONCATENATE("'Full Data'!",H$4,ROW('Full Data'!H62))))</f>
        <v>+3</v>
      </c>
      <c r="I65" s="16"/>
      <c r="L65" s="40"/>
      <c r="M65" s="40"/>
      <c r="N65" s="40"/>
      <c r="O65" s="40"/>
      <c r="P65" s="40"/>
      <c r="Q65" s="40"/>
    </row>
    <row r="66" spans="1:17" ht="12.75" customHeight="1">
      <c r="A66" s="16">
        <f ca="1">IF(ISBLANK(INDIRECT(CONCATENATE("'Full Data'!",A$4,ROW('Full Data'!A63)))),"",INDIRECT(CONCATENATE("'Full Data'!",A$4,ROW('Full Data'!A63))))</f>
        <v>58</v>
      </c>
      <c r="B66" s="16" t="str">
        <f ca="1">IF(ISBLANK(INDIRECT(CONCATENATE("'Full Data'!",B$4,ROW('Full Data'!B63)))),"",INDIRECT(CONCATENATE("'Full Data'!",B$4,ROW('Full Data'!B63))))</f>
        <v>Ce</v>
      </c>
      <c r="C66" s="16" t="str">
        <f ca="1">IF(ISBLANK(INDIRECT(CONCATENATE("'Full Data'!",C$4,ROW('Full Data'!C63)))),"",INDIRECT(CONCATENATE("'Full Data'!",C$4,ROW('Full Data'!C63))))</f>
        <v>lanthanides</v>
      </c>
      <c r="D66" s="16" t="str">
        <f ca="1">IF(ISBLANK(INDIRECT(CONCATENATE("'Full Data'!",D$4,ROW('Full Data'!D63)))),"",INDIRECT(CONCATENATE("'Full Data'!",D$4,ROW('Full Data'!D63))))</f>
        <v>lanthanides</v>
      </c>
      <c r="E66" s="16">
        <f ca="1">IF(ISBLANK(INDIRECT(CONCATENATE("'Full Data'!",E$4,ROW('Full Data'!E63)))),"",INDIRECT(CONCATENATE("'Full Data'!",E$4,ROW('Full Data'!E63))))</f>
        <v>6</v>
      </c>
      <c r="F66" s="16" t="str">
        <f ca="1">IF(ISBLANK(INDIRECT(CONCATENATE("'Full Data'!",F$4,ROW('Full Data'!F63)))),"",INDIRECT(CONCATENATE("'Full Data'!",F$4,ROW('Full Data'!F63))))</f>
        <v>cerium</v>
      </c>
      <c r="G66" s="16" t="str">
        <f ca="1">IF(ISBLANK(INDIRECT(CONCATENATE("'Full Data'!",G$4,ROW('Full Data'!G63)))),"",INDIRECT(CONCATENATE("'Full Data'!",G$4,ROW('Full Data'!G63))))</f>
        <v>140.1</v>
      </c>
      <c r="H66" s="16" t="str">
        <f ca="1">IF(ISBLANK(INDIRECT(CONCATENATE("'Full Data'!",H$4,ROW('Full Data'!H63)))),"",INDIRECT(CONCATENATE("'Full Data'!",H$4,ROW('Full Data'!H63))))</f>
        <v>+3,4</v>
      </c>
      <c r="I66" s="16"/>
      <c r="L66" s="40"/>
      <c r="M66" s="40"/>
      <c r="N66" s="40"/>
      <c r="O66" s="40"/>
      <c r="P66" s="40"/>
      <c r="Q66" s="40"/>
    </row>
    <row r="67" spans="1:17" ht="12.75" customHeight="1">
      <c r="A67" s="16">
        <f ca="1">IF(ISBLANK(INDIRECT(CONCATENATE("'Full Data'!",A$4,ROW('Full Data'!A64)))),"",INDIRECT(CONCATENATE("'Full Data'!",A$4,ROW('Full Data'!A64))))</f>
        <v>59</v>
      </c>
      <c r="B67" s="16" t="str">
        <f ca="1">IF(ISBLANK(INDIRECT(CONCATENATE("'Full Data'!",B$4,ROW('Full Data'!B64)))),"",INDIRECT(CONCATENATE("'Full Data'!",B$4,ROW('Full Data'!B64))))</f>
        <v>Pr</v>
      </c>
      <c r="C67" s="16" t="str">
        <f ca="1">IF(ISBLANK(INDIRECT(CONCATENATE("'Full Data'!",C$4,ROW('Full Data'!C64)))),"",INDIRECT(CONCATENATE("'Full Data'!",C$4,ROW('Full Data'!C64))))</f>
        <v>lanthanides</v>
      </c>
      <c r="D67" s="16" t="str">
        <f ca="1">IF(ISBLANK(INDIRECT(CONCATENATE("'Full Data'!",D$4,ROW('Full Data'!D64)))),"",INDIRECT(CONCATENATE("'Full Data'!",D$4,ROW('Full Data'!D64))))</f>
        <v>lanthanides</v>
      </c>
      <c r="E67" s="16">
        <f ca="1">IF(ISBLANK(INDIRECT(CONCATENATE("'Full Data'!",E$4,ROW('Full Data'!E64)))),"",INDIRECT(CONCATENATE("'Full Data'!",E$4,ROW('Full Data'!E64))))</f>
        <v>6</v>
      </c>
      <c r="F67" s="16" t="str">
        <f ca="1">IF(ISBLANK(INDIRECT(CONCATENATE("'Full Data'!",F$4,ROW('Full Data'!F64)))),"",INDIRECT(CONCATENATE("'Full Data'!",F$4,ROW('Full Data'!F64))))</f>
        <v>praseodymium</v>
      </c>
      <c r="G67" s="16" t="str">
        <f ca="1">IF(ISBLANK(INDIRECT(CONCATENATE("'Full Data'!",G$4,ROW('Full Data'!G64)))),"",INDIRECT(CONCATENATE("'Full Data'!",G$4,ROW('Full Data'!G64))))</f>
        <v>140.9</v>
      </c>
      <c r="H67" s="16" t="str">
        <f ca="1">IF(ISBLANK(INDIRECT(CONCATENATE("'Full Data'!",H$4,ROW('Full Data'!H64)))),"",INDIRECT(CONCATENATE("'Full Data'!",H$4,ROW('Full Data'!H64))))</f>
        <v>+3,4</v>
      </c>
      <c r="I67" s="16"/>
      <c r="L67" s="40"/>
      <c r="M67" s="40"/>
      <c r="N67" s="40"/>
      <c r="O67" s="40"/>
      <c r="P67" s="40"/>
      <c r="Q67" s="40"/>
    </row>
    <row r="68" spans="1:17" ht="12.75" customHeight="1">
      <c r="A68" s="16">
        <f ca="1">IF(ISBLANK(INDIRECT(CONCATENATE("'Full Data'!",A$4,ROW('Full Data'!A65)))),"",INDIRECT(CONCATENATE("'Full Data'!",A$4,ROW('Full Data'!A65))))</f>
        <v>60</v>
      </c>
      <c r="B68" s="16" t="str">
        <f ca="1">IF(ISBLANK(INDIRECT(CONCATENATE("'Full Data'!",B$4,ROW('Full Data'!B65)))),"",INDIRECT(CONCATENATE("'Full Data'!",B$4,ROW('Full Data'!B65))))</f>
        <v>Nd</v>
      </c>
      <c r="C68" s="16" t="str">
        <f ca="1">IF(ISBLANK(INDIRECT(CONCATENATE("'Full Data'!",C$4,ROW('Full Data'!C65)))),"",INDIRECT(CONCATENATE("'Full Data'!",C$4,ROW('Full Data'!C65))))</f>
        <v>lanthanides</v>
      </c>
      <c r="D68" s="16" t="str">
        <f ca="1">IF(ISBLANK(INDIRECT(CONCATENATE("'Full Data'!",D$4,ROW('Full Data'!D65)))),"",INDIRECT(CONCATENATE("'Full Data'!",D$4,ROW('Full Data'!D65))))</f>
        <v>lanthanides</v>
      </c>
      <c r="E68" s="16">
        <f ca="1">IF(ISBLANK(INDIRECT(CONCATENATE("'Full Data'!",E$4,ROW('Full Data'!E65)))),"",INDIRECT(CONCATENATE("'Full Data'!",E$4,ROW('Full Data'!E65))))</f>
        <v>6</v>
      </c>
      <c r="F68" s="16" t="str">
        <f ca="1">IF(ISBLANK(INDIRECT(CONCATENATE("'Full Data'!",F$4,ROW('Full Data'!F65)))),"",INDIRECT(CONCATENATE("'Full Data'!",F$4,ROW('Full Data'!F65))))</f>
        <v>neodymium</v>
      </c>
      <c r="G68" s="16" t="str">
        <f ca="1">IF(ISBLANK(INDIRECT(CONCATENATE("'Full Data'!",G$4,ROW('Full Data'!G65)))),"",INDIRECT(CONCATENATE("'Full Data'!",G$4,ROW('Full Data'!G65))))</f>
        <v>144.2</v>
      </c>
      <c r="H68" s="16" t="str">
        <f ca="1">IF(ISBLANK(INDIRECT(CONCATENATE("'Full Data'!",H$4,ROW('Full Data'!H65)))),"",INDIRECT(CONCATENATE("'Full Data'!",H$4,ROW('Full Data'!H65))))</f>
        <v>+3</v>
      </c>
      <c r="I68" s="16"/>
      <c r="L68" s="40"/>
      <c r="M68" s="40"/>
      <c r="N68" s="40"/>
      <c r="O68" s="40"/>
      <c r="P68" s="40"/>
      <c r="Q68" s="40"/>
    </row>
    <row r="69" spans="1:17" ht="12.75" customHeight="1">
      <c r="A69" s="16">
        <f ca="1">IF(ISBLANK(INDIRECT(CONCATENATE("'Full Data'!",A$4,ROW('Full Data'!A66)))),"",INDIRECT(CONCATENATE("'Full Data'!",A$4,ROW('Full Data'!A66))))</f>
        <v>61</v>
      </c>
      <c r="B69" s="16" t="str">
        <f ca="1">IF(ISBLANK(INDIRECT(CONCATENATE("'Full Data'!",B$4,ROW('Full Data'!B66)))),"",INDIRECT(CONCATENATE("'Full Data'!",B$4,ROW('Full Data'!B66))))</f>
        <v>Pm</v>
      </c>
      <c r="C69" s="16" t="str">
        <f ca="1">IF(ISBLANK(INDIRECT(CONCATENATE("'Full Data'!",C$4,ROW('Full Data'!C66)))),"",INDIRECT(CONCATENATE("'Full Data'!",C$4,ROW('Full Data'!C66))))</f>
        <v>lanthanides</v>
      </c>
      <c r="D69" s="16" t="str">
        <f ca="1">IF(ISBLANK(INDIRECT(CONCATENATE("'Full Data'!",D$4,ROW('Full Data'!D66)))),"",INDIRECT(CONCATENATE("'Full Data'!",D$4,ROW('Full Data'!D66))))</f>
        <v>lanthanides</v>
      </c>
      <c r="E69" s="16">
        <f ca="1">IF(ISBLANK(INDIRECT(CONCATENATE("'Full Data'!",E$4,ROW('Full Data'!E66)))),"",INDIRECT(CONCATENATE("'Full Data'!",E$4,ROW('Full Data'!E66))))</f>
        <v>6</v>
      </c>
      <c r="F69" s="16" t="str">
        <f ca="1">IF(ISBLANK(INDIRECT(CONCATENATE("'Full Data'!",F$4,ROW('Full Data'!F66)))),"",INDIRECT(CONCATENATE("'Full Data'!",F$4,ROW('Full Data'!F66))))</f>
        <v>promethium</v>
      </c>
      <c r="G69" s="16" t="str">
        <f ca="1">IF(ISBLANK(INDIRECT(CONCATENATE("'Full Data'!",G$4,ROW('Full Data'!G66)))),"",INDIRECT(CONCATENATE("'Full Data'!",G$4,ROW('Full Data'!G66))))</f>
        <v>145</v>
      </c>
      <c r="H69" s="16" t="str">
        <f ca="1">IF(ISBLANK(INDIRECT(CONCATENATE("'Full Data'!",H$4,ROW('Full Data'!H66)))),"",INDIRECT(CONCATENATE("'Full Data'!",H$4,ROW('Full Data'!H66))))</f>
        <v>+3</v>
      </c>
      <c r="I69" s="16"/>
      <c r="L69" s="40"/>
      <c r="M69" s="40"/>
      <c r="N69" s="40"/>
      <c r="O69" s="40"/>
      <c r="P69" s="40"/>
      <c r="Q69" s="40"/>
    </row>
    <row r="70" spans="1:17" ht="12.75" customHeight="1">
      <c r="A70" s="16">
        <f ca="1">IF(ISBLANK(INDIRECT(CONCATENATE("'Full Data'!",A$4,ROW('Full Data'!A67)))),"",INDIRECT(CONCATENATE("'Full Data'!",A$4,ROW('Full Data'!A67))))</f>
        <v>62</v>
      </c>
      <c r="B70" s="16" t="str">
        <f ca="1">IF(ISBLANK(INDIRECT(CONCATENATE("'Full Data'!",B$4,ROW('Full Data'!B67)))),"",INDIRECT(CONCATENATE("'Full Data'!",B$4,ROW('Full Data'!B67))))</f>
        <v>Sm</v>
      </c>
      <c r="C70" s="16" t="str">
        <f ca="1">IF(ISBLANK(INDIRECT(CONCATENATE("'Full Data'!",C$4,ROW('Full Data'!C67)))),"",INDIRECT(CONCATENATE("'Full Data'!",C$4,ROW('Full Data'!C67))))</f>
        <v>lanthanides</v>
      </c>
      <c r="D70" s="16" t="str">
        <f ca="1">IF(ISBLANK(INDIRECT(CONCATENATE("'Full Data'!",D$4,ROW('Full Data'!D67)))),"",INDIRECT(CONCATENATE("'Full Data'!",D$4,ROW('Full Data'!D67))))</f>
        <v>lanthanides</v>
      </c>
      <c r="E70" s="16">
        <f ca="1">IF(ISBLANK(INDIRECT(CONCATENATE("'Full Data'!",E$4,ROW('Full Data'!E67)))),"",INDIRECT(CONCATENATE("'Full Data'!",E$4,ROW('Full Data'!E67))))</f>
        <v>6</v>
      </c>
      <c r="F70" s="16" t="str">
        <f ca="1">IF(ISBLANK(INDIRECT(CONCATENATE("'Full Data'!",F$4,ROW('Full Data'!F67)))),"",INDIRECT(CONCATENATE("'Full Data'!",F$4,ROW('Full Data'!F67))))</f>
        <v>samarium</v>
      </c>
      <c r="G70" s="16" t="str">
        <f ca="1">IF(ISBLANK(INDIRECT(CONCATENATE("'Full Data'!",G$4,ROW('Full Data'!G67)))),"",INDIRECT(CONCATENATE("'Full Data'!",G$4,ROW('Full Data'!G67))))</f>
        <v>150.4</v>
      </c>
      <c r="H70" s="16" t="str">
        <f ca="1">IF(ISBLANK(INDIRECT(CONCATENATE("'Full Data'!",H$4,ROW('Full Data'!H67)))),"",INDIRECT(CONCATENATE("'Full Data'!",H$4,ROW('Full Data'!H67))))</f>
        <v>+3,2</v>
      </c>
      <c r="I70" s="16"/>
      <c r="L70" s="40"/>
      <c r="M70" s="40"/>
      <c r="N70" s="40"/>
      <c r="O70" s="40"/>
      <c r="P70" s="40"/>
      <c r="Q70" s="40"/>
    </row>
    <row r="71" spans="1:17" ht="12.75" customHeight="1">
      <c r="A71" s="16">
        <f ca="1">IF(ISBLANK(INDIRECT(CONCATENATE("'Full Data'!",A$4,ROW('Full Data'!A68)))),"",INDIRECT(CONCATENATE("'Full Data'!",A$4,ROW('Full Data'!A68))))</f>
        <v>63</v>
      </c>
      <c r="B71" s="16" t="str">
        <f ca="1">IF(ISBLANK(INDIRECT(CONCATENATE("'Full Data'!",B$4,ROW('Full Data'!B68)))),"",INDIRECT(CONCATENATE("'Full Data'!",B$4,ROW('Full Data'!B68))))</f>
        <v>Eu</v>
      </c>
      <c r="C71" s="16" t="str">
        <f ca="1">IF(ISBLANK(INDIRECT(CONCATENATE("'Full Data'!",C$4,ROW('Full Data'!C68)))),"",INDIRECT(CONCATENATE("'Full Data'!",C$4,ROW('Full Data'!C68))))</f>
        <v>lanthanides</v>
      </c>
      <c r="D71" s="16" t="str">
        <f ca="1">IF(ISBLANK(INDIRECT(CONCATENATE("'Full Data'!",D$4,ROW('Full Data'!D68)))),"",INDIRECT(CONCATENATE("'Full Data'!",D$4,ROW('Full Data'!D68))))</f>
        <v>lanthanides</v>
      </c>
      <c r="E71" s="16">
        <f ca="1">IF(ISBLANK(INDIRECT(CONCATENATE("'Full Data'!",E$4,ROW('Full Data'!E68)))),"",INDIRECT(CONCATENATE("'Full Data'!",E$4,ROW('Full Data'!E68))))</f>
        <v>6</v>
      </c>
      <c r="F71" s="16" t="str">
        <f ca="1">IF(ISBLANK(INDIRECT(CONCATENATE("'Full Data'!",F$4,ROW('Full Data'!F68)))),"",INDIRECT(CONCATENATE("'Full Data'!",F$4,ROW('Full Data'!F68))))</f>
        <v>europium</v>
      </c>
      <c r="G71" s="16" t="str">
        <f ca="1">IF(ISBLANK(INDIRECT(CONCATENATE("'Full Data'!",G$4,ROW('Full Data'!G68)))),"",INDIRECT(CONCATENATE("'Full Data'!",G$4,ROW('Full Data'!G68))))</f>
        <v>152.0</v>
      </c>
      <c r="H71" s="16" t="str">
        <f ca="1">IF(ISBLANK(INDIRECT(CONCATENATE("'Full Data'!",H$4,ROW('Full Data'!H68)))),"",INDIRECT(CONCATENATE("'Full Data'!",H$4,ROW('Full Data'!H68))))</f>
        <v>+3,2</v>
      </c>
      <c r="I71" s="16"/>
      <c r="L71" s="40"/>
      <c r="M71" s="40"/>
      <c r="N71" s="40"/>
      <c r="O71" s="40"/>
      <c r="P71" s="40"/>
      <c r="Q71" s="40"/>
    </row>
    <row r="72" spans="1:17" ht="12.75" customHeight="1">
      <c r="A72" s="16">
        <f ca="1">IF(ISBLANK(INDIRECT(CONCATENATE("'Full Data'!",A$4,ROW('Full Data'!A69)))),"",INDIRECT(CONCATENATE("'Full Data'!",A$4,ROW('Full Data'!A69))))</f>
        <v>64</v>
      </c>
      <c r="B72" s="16" t="str">
        <f ca="1">IF(ISBLANK(INDIRECT(CONCATENATE("'Full Data'!",B$4,ROW('Full Data'!B69)))),"",INDIRECT(CONCATENATE("'Full Data'!",B$4,ROW('Full Data'!B69))))</f>
        <v>Gd</v>
      </c>
      <c r="C72" s="16" t="str">
        <f ca="1">IF(ISBLANK(INDIRECT(CONCATENATE("'Full Data'!",C$4,ROW('Full Data'!C69)))),"",INDIRECT(CONCATENATE("'Full Data'!",C$4,ROW('Full Data'!C69))))</f>
        <v>lanthanides</v>
      </c>
      <c r="D72" s="16" t="str">
        <f ca="1">IF(ISBLANK(INDIRECT(CONCATENATE("'Full Data'!",D$4,ROW('Full Data'!D69)))),"",INDIRECT(CONCATENATE("'Full Data'!",D$4,ROW('Full Data'!D69))))</f>
        <v>lanthanides</v>
      </c>
      <c r="E72" s="16">
        <f ca="1">IF(ISBLANK(INDIRECT(CONCATENATE("'Full Data'!",E$4,ROW('Full Data'!E69)))),"",INDIRECT(CONCATENATE("'Full Data'!",E$4,ROW('Full Data'!E69))))</f>
        <v>6</v>
      </c>
      <c r="F72" s="16" t="str">
        <f ca="1">IF(ISBLANK(INDIRECT(CONCATENATE("'Full Data'!",F$4,ROW('Full Data'!F69)))),"",INDIRECT(CONCATENATE("'Full Data'!",F$4,ROW('Full Data'!F69))))</f>
        <v>gadolinium</v>
      </c>
      <c r="G72" s="16" t="str">
        <f ca="1">IF(ISBLANK(INDIRECT(CONCATENATE("'Full Data'!",G$4,ROW('Full Data'!G69)))),"",INDIRECT(CONCATENATE("'Full Data'!",G$4,ROW('Full Data'!G69))))</f>
        <v>157.3</v>
      </c>
      <c r="H72" s="16" t="str">
        <f ca="1">IF(ISBLANK(INDIRECT(CONCATENATE("'Full Data'!",H$4,ROW('Full Data'!H69)))),"",INDIRECT(CONCATENATE("'Full Data'!",H$4,ROW('Full Data'!H69))))</f>
        <v>+3</v>
      </c>
      <c r="I72" s="16"/>
      <c r="L72" s="40"/>
      <c r="M72" s="40"/>
      <c r="N72" s="40"/>
      <c r="O72" s="40"/>
      <c r="P72" s="40"/>
      <c r="Q72" s="40"/>
    </row>
    <row r="73" spans="1:17" ht="12.75" customHeight="1">
      <c r="A73" s="16">
        <f ca="1">IF(ISBLANK(INDIRECT(CONCATENATE("'Full Data'!",A$4,ROW('Full Data'!A70)))),"",INDIRECT(CONCATENATE("'Full Data'!",A$4,ROW('Full Data'!A70))))</f>
        <v>65</v>
      </c>
      <c r="B73" s="16" t="str">
        <f ca="1">IF(ISBLANK(INDIRECT(CONCATENATE("'Full Data'!",B$4,ROW('Full Data'!B70)))),"",INDIRECT(CONCATENATE("'Full Data'!",B$4,ROW('Full Data'!B70))))</f>
        <v>Tb</v>
      </c>
      <c r="C73" s="16" t="str">
        <f ca="1">IF(ISBLANK(INDIRECT(CONCATENATE("'Full Data'!",C$4,ROW('Full Data'!C70)))),"",INDIRECT(CONCATENATE("'Full Data'!",C$4,ROW('Full Data'!C70))))</f>
        <v>lanthanides</v>
      </c>
      <c r="D73" s="16" t="str">
        <f ca="1">IF(ISBLANK(INDIRECT(CONCATENATE("'Full Data'!",D$4,ROW('Full Data'!D70)))),"",INDIRECT(CONCATENATE("'Full Data'!",D$4,ROW('Full Data'!D70))))</f>
        <v>lanthanides</v>
      </c>
      <c r="E73" s="16">
        <f ca="1">IF(ISBLANK(INDIRECT(CONCATENATE("'Full Data'!",E$4,ROW('Full Data'!E70)))),"",INDIRECT(CONCATENATE("'Full Data'!",E$4,ROW('Full Data'!E70))))</f>
        <v>6</v>
      </c>
      <c r="F73" s="16" t="str">
        <f ca="1">IF(ISBLANK(INDIRECT(CONCATENATE("'Full Data'!",F$4,ROW('Full Data'!F70)))),"",INDIRECT(CONCATENATE("'Full Data'!",F$4,ROW('Full Data'!F70))))</f>
        <v>terbium</v>
      </c>
      <c r="G73" s="16" t="str">
        <f ca="1">IF(ISBLANK(INDIRECT(CONCATENATE("'Full Data'!",G$4,ROW('Full Data'!G70)))),"",INDIRECT(CONCATENATE("'Full Data'!",G$4,ROW('Full Data'!G70))))</f>
        <v>158.9</v>
      </c>
      <c r="H73" s="16" t="str">
        <f ca="1">IF(ISBLANK(INDIRECT(CONCATENATE("'Full Data'!",H$4,ROW('Full Data'!H70)))),"",INDIRECT(CONCATENATE("'Full Data'!",H$4,ROW('Full Data'!H70))))</f>
        <v>+3,4</v>
      </c>
      <c r="I73" s="16"/>
      <c r="L73" s="40"/>
      <c r="M73" s="40"/>
      <c r="N73" s="40"/>
      <c r="O73" s="40"/>
      <c r="P73" s="40"/>
      <c r="Q73" s="40"/>
    </row>
    <row r="74" spans="1:17" ht="12.75" customHeight="1">
      <c r="A74" s="16">
        <f ca="1">IF(ISBLANK(INDIRECT(CONCATENATE("'Full Data'!",A$4,ROW('Full Data'!A71)))),"",INDIRECT(CONCATENATE("'Full Data'!",A$4,ROW('Full Data'!A71))))</f>
        <v>66</v>
      </c>
      <c r="B74" s="16" t="str">
        <f ca="1">IF(ISBLANK(INDIRECT(CONCATENATE("'Full Data'!",B$4,ROW('Full Data'!B71)))),"",INDIRECT(CONCATENATE("'Full Data'!",B$4,ROW('Full Data'!B71))))</f>
        <v>Dy</v>
      </c>
      <c r="C74" s="16" t="str">
        <f ca="1">IF(ISBLANK(INDIRECT(CONCATENATE("'Full Data'!",C$4,ROW('Full Data'!C71)))),"",INDIRECT(CONCATENATE("'Full Data'!",C$4,ROW('Full Data'!C71))))</f>
        <v>lanthanides</v>
      </c>
      <c r="D74" s="16" t="str">
        <f ca="1">IF(ISBLANK(INDIRECT(CONCATENATE("'Full Data'!",D$4,ROW('Full Data'!D71)))),"",INDIRECT(CONCATENATE("'Full Data'!",D$4,ROW('Full Data'!D71))))</f>
        <v>lanthanides</v>
      </c>
      <c r="E74" s="16">
        <f ca="1">IF(ISBLANK(INDIRECT(CONCATENATE("'Full Data'!",E$4,ROW('Full Data'!E71)))),"",INDIRECT(CONCATENATE("'Full Data'!",E$4,ROW('Full Data'!E71))))</f>
        <v>6</v>
      </c>
      <c r="F74" s="16" t="str">
        <f ca="1">IF(ISBLANK(INDIRECT(CONCATENATE("'Full Data'!",F$4,ROW('Full Data'!F71)))),"",INDIRECT(CONCATENATE("'Full Data'!",F$4,ROW('Full Data'!F71))))</f>
        <v>dysprosium</v>
      </c>
      <c r="G74" s="16" t="str">
        <f ca="1">IF(ISBLANK(INDIRECT(CONCATENATE("'Full Data'!",G$4,ROW('Full Data'!G71)))),"",INDIRECT(CONCATENATE("'Full Data'!",G$4,ROW('Full Data'!G71))))</f>
        <v>162.5</v>
      </c>
      <c r="H74" s="16" t="str">
        <f ca="1">IF(ISBLANK(INDIRECT(CONCATENATE("'Full Data'!",H$4,ROW('Full Data'!H71)))),"",INDIRECT(CONCATENATE("'Full Data'!",H$4,ROW('Full Data'!H71))))</f>
        <v>+3</v>
      </c>
      <c r="I74" s="16"/>
      <c r="L74" s="40"/>
      <c r="M74" s="40"/>
      <c r="N74" s="40"/>
      <c r="O74" s="40"/>
      <c r="P74" s="40"/>
      <c r="Q74" s="40"/>
    </row>
    <row r="75" spans="1:17" ht="12.75" customHeight="1">
      <c r="A75" s="16">
        <f ca="1">IF(ISBLANK(INDIRECT(CONCATENATE("'Full Data'!",A$4,ROW('Full Data'!A72)))),"",INDIRECT(CONCATENATE("'Full Data'!",A$4,ROW('Full Data'!A72))))</f>
        <v>67</v>
      </c>
      <c r="B75" s="16" t="str">
        <f ca="1">IF(ISBLANK(INDIRECT(CONCATENATE("'Full Data'!",B$4,ROW('Full Data'!B72)))),"",INDIRECT(CONCATENATE("'Full Data'!",B$4,ROW('Full Data'!B72))))</f>
        <v>Ho</v>
      </c>
      <c r="C75" s="16" t="str">
        <f ca="1">IF(ISBLANK(INDIRECT(CONCATENATE("'Full Data'!",C$4,ROW('Full Data'!C72)))),"",INDIRECT(CONCATENATE("'Full Data'!",C$4,ROW('Full Data'!C72))))</f>
        <v>lanthanides</v>
      </c>
      <c r="D75" s="16" t="str">
        <f ca="1">IF(ISBLANK(INDIRECT(CONCATENATE("'Full Data'!",D$4,ROW('Full Data'!D72)))),"",INDIRECT(CONCATENATE("'Full Data'!",D$4,ROW('Full Data'!D72))))</f>
        <v>lanthanides</v>
      </c>
      <c r="E75" s="16">
        <f ca="1">IF(ISBLANK(INDIRECT(CONCATENATE("'Full Data'!",E$4,ROW('Full Data'!E72)))),"",INDIRECT(CONCATENATE("'Full Data'!",E$4,ROW('Full Data'!E72))))</f>
        <v>6</v>
      </c>
      <c r="F75" s="16" t="str">
        <f ca="1">IF(ISBLANK(INDIRECT(CONCATENATE("'Full Data'!",F$4,ROW('Full Data'!F72)))),"",INDIRECT(CONCATENATE("'Full Data'!",F$4,ROW('Full Data'!F72))))</f>
        <v>holmium</v>
      </c>
      <c r="G75" s="16" t="str">
        <f ca="1">IF(ISBLANK(INDIRECT(CONCATENATE("'Full Data'!",G$4,ROW('Full Data'!G72)))),"",INDIRECT(CONCATENATE("'Full Data'!",G$4,ROW('Full Data'!G72))))</f>
        <v>164.9</v>
      </c>
      <c r="H75" s="16" t="str">
        <f ca="1">IF(ISBLANK(INDIRECT(CONCATENATE("'Full Data'!",H$4,ROW('Full Data'!H72)))),"",INDIRECT(CONCATENATE("'Full Data'!",H$4,ROW('Full Data'!H72))))</f>
        <v>+3</v>
      </c>
      <c r="I75" s="16"/>
      <c r="L75" s="40"/>
      <c r="M75" s="40"/>
      <c r="N75" s="40"/>
      <c r="O75" s="40"/>
      <c r="P75" s="40"/>
      <c r="Q75" s="40"/>
    </row>
    <row r="76" spans="1:17" ht="12.75" customHeight="1">
      <c r="A76" s="16">
        <f ca="1">IF(ISBLANK(INDIRECT(CONCATENATE("'Full Data'!",A$4,ROW('Full Data'!A73)))),"",INDIRECT(CONCATENATE("'Full Data'!",A$4,ROW('Full Data'!A73))))</f>
        <v>68</v>
      </c>
      <c r="B76" s="16" t="str">
        <f ca="1">IF(ISBLANK(INDIRECT(CONCATENATE("'Full Data'!",B$4,ROW('Full Data'!B73)))),"",INDIRECT(CONCATENATE("'Full Data'!",B$4,ROW('Full Data'!B73))))</f>
        <v>Er</v>
      </c>
      <c r="C76" s="16" t="str">
        <f ca="1">IF(ISBLANK(INDIRECT(CONCATENATE("'Full Data'!",C$4,ROW('Full Data'!C73)))),"",INDIRECT(CONCATENATE("'Full Data'!",C$4,ROW('Full Data'!C73))))</f>
        <v>lanthanides</v>
      </c>
      <c r="D76" s="16" t="str">
        <f ca="1">IF(ISBLANK(INDIRECT(CONCATENATE("'Full Data'!",D$4,ROW('Full Data'!D73)))),"",INDIRECT(CONCATENATE("'Full Data'!",D$4,ROW('Full Data'!D73))))</f>
        <v>lanthanides</v>
      </c>
      <c r="E76" s="16">
        <f ca="1">IF(ISBLANK(INDIRECT(CONCATENATE("'Full Data'!",E$4,ROW('Full Data'!E73)))),"",INDIRECT(CONCATENATE("'Full Data'!",E$4,ROW('Full Data'!E73))))</f>
        <v>6</v>
      </c>
      <c r="F76" s="16" t="str">
        <f ca="1">IF(ISBLANK(INDIRECT(CONCATENATE("'Full Data'!",F$4,ROW('Full Data'!F73)))),"",INDIRECT(CONCATENATE("'Full Data'!",F$4,ROW('Full Data'!F73))))</f>
        <v>erbium</v>
      </c>
      <c r="G76" s="16" t="str">
        <f ca="1">IF(ISBLANK(INDIRECT(CONCATENATE("'Full Data'!",G$4,ROW('Full Data'!G73)))),"",INDIRECT(CONCATENATE("'Full Data'!",G$4,ROW('Full Data'!G73))))</f>
        <v>167.3</v>
      </c>
      <c r="H76" s="16" t="str">
        <f ca="1">IF(ISBLANK(INDIRECT(CONCATENATE("'Full Data'!",H$4,ROW('Full Data'!H73)))),"",INDIRECT(CONCATENATE("'Full Data'!",H$4,ROW('Full Data'!H73))))</f>
        <v>+3</v>
      </c>
      <c r="I76" s="16"/>
      <c r="L76" s="40"/>
      <c r="M76" s="40"/>
      <c r="N76" s="40"/>
      <c r="O76" s="40"/>
      <c r="P76" s="40"/>
      <c r="Q76" s="40"/>
    </row>
    <row r="77" spans="1:17" ht="12.75" customHeight="1">
      <c r="A77" s="16">
        <f ca="1">IF(ISBLANK(INDIRECT(CONCATENATE("'Full Data'!",A$4,ROW('Full Data'!A74)))),"",INDIRECT(CONCATENATE("'Full Data'!",A$4,ROW('Full Data'!A74))))</f>
        <v>69</v>
      </c>
      <c r="B77" s="16" t="str">
        <f ca="1">IF(ISBLANK(INDIRECT(CONCATENATE("'Full Data'!",B$4,ROW('Full Data'!B74)))),"",INDIRECT(CONCATENATE("'Full Data'!",B$4,ROW('Full Data'!B74))))</f>
        <v>Tm</v>
      </c>
      <c r="C77" s="16" t="str">
        <f ca="1">IF(ISBLANK(INDIRECT(CONCATENATE("'Full Data'!",C$4,ROW('Full Data'!C74)))),"",INDIRECT(CONCATENATE("'Full Data'!",C$4,ROW('Full Data'!C74))))</f>
        <v>lanthanides</v>
      </c>
      <c r="D77" s="16" t="str">
        <f ca="1">IF(ISBLANK(INDIRECT(CONCATENATE("'Full Data'!",D$4,ROW('Full Data'!D74)))),"",INDIRECT(CONCATENATE("'Full Data'!",D$4,ROW('Full Data'!D74))))</f>
        <v>lanthanides</v>
      </c>
      <c r="E77" s="16">
        <f ca="1">IF(ISBLANK(INDIRECT(CONCATENATE("'Full Data'!",E$4,ROW('Full Data'!E74)))),"",INDIRECT(CONCATENATE("'Full Data'!",E$4,ROW('Full Data'!E74))))</f>
        <v>6</v>
      </c>
      <c r="F77" s="16" t="str">
        <f ca="1">IF(ISBLANK(INDIRECT(CONCATENATE("'Full Data'!",F$4,ROW('Full Data'!F74)))),"",INDIRECT(CONCATENATE("'Full Data'!",F$4,ROW('Full Data'!F74))))</f>
        <v>thulium</v>
      </c>
      <c r="G77" s="16" t="str">
        <f ca="1">IF(ISBLANK(INDIRECT(CONCATENATE("'Full Data'!",G$4,ROW('Full Data'!G74)))),"",INDIRECT(CONCATENATE("'Full Data'!",G$4,ROW('Full Data'!G74))))</f>
        <v>168.9</v>
      </c>
      <c r="H77" s="16" t="str">
        <f ca="1">IF(ISBLANK(INDIRECT(CONCATENATE("'Full Data'!",H$4,ROW('Full Data'!H74)))),"",INDIRECT(CONCATENATE("'Full Data'!",H$4,ROW('Full Data'!H74))))</f>
        <v>+3,2</v>
      </c>
      <c r="I77" s="16"/>
      <c r="L77" s="40"/>
      <c r="M77" s="40"/>
      <c r="N77" s="40"/>
      <c r="O77" s="40"/>
      <c r="P77" s="40"/>
      <c r="Q77" s="40"/>
    </row>
    <row r="78" spans="1:17" ht="12.75" customHeight="1">
      <c r="A78" s="16">
        <f ca="1">IF(ISBLANK(INDIRECT(CONCATENATE("'Full Data'!",A$4,ROW('Full Data'!A75)))),"",INDIRECT(CONCATENATE("'Full Data'!",A$4,ROW('Full Data'!A75))))</f>
        <v>70</v>
      </c>
      <c r="B78" s="16" t="str">
        <f ca="1">IF(ISBLANK(INDIRECT(CONCATENATE("'Full Data'!",B$4,ROW('Full Data'!B75)))),"",INDIRECT(CONCATENATE("'Full Data'!",B$4,ROW('Full Data'!B75))))</f>
        <v>Yb</v>
      </c>
      <c r="C78" s="16" t="str">
        <f ca="1">IF(ISBLANK(INDIRECT(CONCATENATE("'Full Data'!",C$4,ROW('Full Data'!C75)))),"",INDIRECT(CONCATENATE("'Full Data'!",C$4,ROW('Full Data'!C75))))</f>
        <v>lanthanides</v>
      </c>
      <c r="D78" s="16" t="str">
        <f ca="1">IF(ISBLANK(INDIRECT(CONCATENATE("'Full Data'!",D$4,ROW('Full Data'!D75)))),"",INDIRECT(CONCATENATE("'Full Data'!",D$4,ROW('Full Data'!D75))))</f>
        <v>lanthanides</v>
      </c>
      <c r="E78" s="16">
        <f ca="1">IF(ISBLANK(INDIRECT(CONCATENATE("'Full Data'!",E$4,ROW('Full Data'!E75)))),"",INDIRECT(CONCATENATE("'Full Data'!",E$4,ROW('Full Data'!E75))))</f>
        <v>6</v>
      </c>
      <c r="F78" s="16" t="str">
        <f ca="1">IF(ISBLANK(INDIRECT(CONCATENATE("'Full Data'!",F$4,ROW('Full Data'!F75)))),"",INDIRECT(CONCATENATE("'Full Data'!",F$4,ROW('Full Data'!F75))))</f>
        <v>ytterbium</v>
      </c>
      <c r="G78" s="16" t="str">
        <f ca="1">IF(ISBLANK(INDIRECT(CONCATENATE("'Full Data'!",G$4,ROW('Full Data'!G75)))),"",INDIRECT(CONCATENATE("'Full Data'!",G$4,ROW('Full Data'!G75))))</f>
        <v>173.1</v>
      </c>
      <c r="H78" s="16" t="str">
        <f ca="1">IF(ISBLANK(INDIRECT(CONCATENATE("'Full Data'!",H$4,ROW('Full Data'!H75)))),"",INDIRECT(CONCATENATE("'Full Data'!",H$4,ROW('Full Data'!H75))))</f>
        <v>+3,2</v>
      </c>
      <c r="I78" s="16"/>
      <c r="L78" s="40"/>
      <c r="M78" s="40"/>
      <c r="N78" s="40"/>
      <c r="O78" s="40"/>
      <c r="P78" s="40"/>
      <c r="Q78" s="40"/>
    </row>
    <row r="79" spans="1:17" ht="12.75" customHeight="1">
      <c r="A79" s="16">
        <f ca="1">IF(ISBLANK(INDIRECT(CONCATENATE("'Full Data'!",A$4,ROW('Full Data'!A76)))),"",INDIRECT(CONCATENATE("'Full Data'!",A$4,ROW('Full Data'!A76))))</f>
        <v>71</v>
      </c>
      <c r="B79" s="16" t="str">
        <f ca="1">IF(ISBLANK(INDIRECT(CONCATENATE("'Full Data'!",B$4,ROW('Full Data'!B76)))),"",INDIRECT(CONCATENATE("'Full Data'!",B$4,ROW('Full Data'!B76))))</f>
        <v>Lu</v>
      </c>
      <c r="C79" s="16">
        <f ca="1">IF(ISBLANK(INDIRECT(CONCATENATE("'Full Data'!",C$4,ROW('Full Data'!C76)))),"",INDIRECT(CONCATENATE("'Full Data'!",C$4,ROW('Full Data'!C76))))</f>
        <v>3</v>
      </c>
      <c r="D79" s="16" t="str">
        <f ca="1">IF(ISBLANK(INDIRECT(CONCATENATE("'Full Data'!",D$4,ROW('Full Data'!D76)))),"",INDIRECT(CONCATENATE("'Full Data'!",D$4,ROW('Full Data'!D76))))</f>
        <v>lanthanides</v>
      </c>
      <c r="E79" s="16">
        <f ca="1">IF(ISBLANK(INDIRECT(CONCATENATE("'Full Data'!",E$4,ROW('Full Data'!E76)))),"",INDIRECT(CONCATENATE("'Full Data'!",E$4,ROW('Full Data'!E76))))</f>
        <v>6</v>
      </c>
      <c r="F79" s="16" t="str">
        <f ca="1">IF(ISBLANK(INDIRECT(CONCATENATE("'Full Data'!",F$4,ROW('Full Data'!F76)))),"",INDIRECT(CONCATENATE("'Full Data'!",F$4,ROW('Full Data'!F76))))</f>
        <v>lutetium</v>
      </c>
      <c r="G79" s="16" t="str">
        <f ca="1">IF(ISBLANK(INDIRECT(CONCATENATE("'Full Data'!",G$4,ROW('Full Data'!G76)))),"",INDIRECT(CONCATENATE("'Full Data'!",G$4,ROW('Full Data'!G76))))</f>
        <v>175.0</v>
      </c>
      <c r="H79" s="16" t="str">
        <f ca="1">IF(ISBLANK(INDIRECT(CONCATENATE("'Full Data'!",H$4,ROW('Full Data'!H76)))),"",INDIRECT(CONCATENATE("'Full Data'!",H$4,ROW('Full Data'!H76))))</f>
        <v>+3</v>
      </c>
      <c r="I79" s="16"/>
      <c r="L79" s="40"/>
      <c r="M79" s="40"/>
      <c r="N79" s="40"/>
      <c r="O79" s="40"/>
      <c r="P79" s="40"/>
      <c r="Q79" s="40"/>
    </row>
    <row r="80" spans="1:17" ht="12.75" customHeight="1">
      <c r="A80" s="16">
        <f ca="1">IF(ISBLANK(INDIRECT(CONCATENATE("'Full Data'!",A$4,ROW('Full Data'!A77)))),"",INDIRECT(CONCATENATE("'Full Data'!",A$4,ROW('Full Data'!A77))))</f>
        <v>72</v>
      </c>
      <c r="B80" s="16" t="str">
        <f ca="1">IF(ISBLANK(INDIRECT(CONCATENATE("'Full Data'!",B$4,ROW('Full Data'!B77)))),"",INDIRECT(CONCATENATE("'Full Data'!",B$4,ROW('Full Data'!B77))))</f>
        <v>Hf</v>
      </c>
      <c r="C80" s="16">
        <f ca="1">IF(ISBLANK(INDIRECT(CONCATENATE("'Full Data'!",C$4,ROW('Full Data'!C77)))),"",INDIRECT(CONCATENATE("'Full Data'!",C$4,ROW('Full Data'!C77))))</f>
        <v>4</v>
      </c>
      <c r="D80" s="16" t="str">
        <f ca="1">IF(ISBLANK(INDIRECT(CONCATENATE("'Full Data'!",D$4,ROW('Full Data'!D77)))),"",INDIRECT(CONCATENATE("'Full Data'!",D$4,ROW('Full Data'!D77))))</f>
        <v>IV B</v>
      </c>
      <c r="E80" s="16">
        <f ca="1">IF(ISBLANK(INDIRECT(CONCATENATE("'Full Data'!",E$4,ROW('Full Data'!E77)))),"",INDIRECT(CONCATENATE("'Full Data'!",E$4,ROW('Full Data'!E77))))</f>
        <v>6</v>
      </c>
      <c r="F80" s="16" t="str">
        <f ca="1">IF(ISBLANK(INDIRECT(CONCATENATE("'Full Data'!",F$4,ROW('Full Data'!F77)))),"",INDIRECT(CONCATENATE("'Full Data'!",F$4,ROW('Full Data'!F77))))</f>
        <v>hafnium</v>
      </c>
      <c r="G80" s="16" t="str">
        <f ca="1">IF(ISBLANK(INDIRECT(CONCATENATE("'Full Data'!",G$4,ROW('Full Data'!G77)))),"",INDIRECT(CONCATENATE("'Full Data'!",G$4,ROW('Full Data'!G77))))</f>
        <v>178.5</v>
      </c>
      <c r="H80" s="16" t="str">
        <f ca="1">IF(ISBLANK(INDIRECT(CONCATENATE("'Full Data'!",H$4,ROW('Full Data'!H77)))),"",INDIRECT(CONCATENATE("'Full Data'!",H$4,ROW('Full Data'!H77))))</f>
        <v>+4</v>
      </c>
      <c r="I80" s="16"/>
      <c r="L80" s="40"/>
      <c r="M80" s="40"/>
      <c r="N80" s="40"/>
      <c r="O80" s="40"/>
      <c r="P80" s="40"/>
      <c r="Q80" s="40"/>
    </row>
    <row r="81" spans="1:17" ht="12.75" customHeight="1">
      <c r="A81" s="16">
        <f ca="1">IF(ISBLANK(INDIRECT(CONCATENATE("'Full Data'!",A$4,ROW('Full Data'!A78)))),"",INDIRECT(CONCATENATE("'Full Data'!",A$4,ROW('Full Data'!A78))))</f>
        <v>73</v>
      </c>
      <c r="B81" s="16" t="str">
        <f ca="1">IF(ISBLANK(INDIRECT(CONCATENATE("'Full Data'!",B$4,ROW('Full Data'!B78)))),"",INDIRECT(CONCATENATE("'Full Data'!",B$4,ROW('Full Data'!B78))))</f>
        <v>Ta</v>
      </c>
      <c r="C81" s="16">
        <f ca="1">IF(ISBLANK(INDIRECT(CONCATENATE("'Full Data'!",C$4,ROW('Full Data'!C78)))),"",INDIRECT(CONCATENATE("'Full Data'!",C$4,ROW('Full Data'!C78))))</f>
        <v>5</v>
      </c>
      <c r="D81" s="16" t="str">
        <f ca="1">IF(ISBLANK(INDIRECT(CONCATENATE("'Full Data'!",D$4,ROW('Full Data'!D78)))),"",INDIRECT(CONCATENATE("'Full Data'!",D$4,ROW('Full Data'!D78))))</f>
        <v>V B</v>
      </c>
      <c r="E81" s="16">
        <f ca="1">IF(ISBLANK(INDIRECT(CONCATENATE("'Full Data'!",E$4,ROW('Full Data'!E78)))),"",INDIRECT(CONCATENATE("'Full Data'!",E$4,ROW('Full Data'!E78))))</f>
        <v>6</v>
      </c>
      <c r="F81" s="16" t="str">
        <f ca="1">IF(ISBLANK(INDIRECT(CONCATENATE("'Full Data'!",F$4,ROW('Full Data'!F78)))),"",INDIRECT(CONCATENATE("'Full Data'!",F$4,ROW('Full Data'!F78))))</f>
        <v>tantalum</v>
      </c>
      <c r="G81" s="16" t="str">
        <f ca="1">IF(ISBLANK(INDIRECT(CONCATENATE("'Full Data'!",G$4,ROW('Full Data'!G78)))),"",INDIRECT(CONCATENATE("'Full Data'!",G$4,ROW('Full Data'!G78))))</f>
        <v>180.9</v>
      </c>
      <c r="H81" s="16" t="str">
        <f ca="1">IF(ISBLANK(INDIRECT(CONCATENATE("'Full Data'!",H$4,ROW('Full Data'!H78)))),"",INDIRECT(CONCATENATE("'Full Data'!",H$4,ROW('Full Data'!H78))))</f>
        <v>+5</v>
      </c>
      <c r="I81" s="16"/>
      <c r="L81" s="40"/>
      <c r="M81" s="40"/>
      <c r="N81" s="40"/>
      <c r="O81" s="40"/>
      <c r="P81" s="40"/>
      <c r="Q81" s="40"/>
    </row>
    <row r="82" spans="1:17" ht="12.75" customHeight="1">
      <c r="A82" s="16">
        <f ca="1">IF(ISBLANK(INDIRECT(CONCATENATE("'Full Data'!",A$4,ROW('Full Data'!A79)))),"",INDIRECT(CONCATENATE("'Full Data'!",A$4,ROW('Full Data'!A79))))</f>
        <v>74</v>
      </c>
      <c r="B82" s="16" t="str">
        <f ca="1">IF(ISBLANK(INDIRECT(CONCATENATE("'Full Data'!",B$4,ROW('Full Data'!B79)))),"",INDIRECT(CONCATENATE("'Full Data'!",B$4,ROW('Full Data'!B79))))</f>
        <v>W</v>
      </c>
      <c r="C82" s="16">
        <f ca="1">IF(ISBLANK(INDIRECT(CONCATENATE("'Full Data'!",C$4,ROW('Full Data'!C79)))),"",INDIRECT(CONCATENATE("'Full Data'!",C$4,ROW('Full Data'!C79))))</f>
        <v>6</v>
      </c>
      <c r="D82" s="16" t="str">
        <f ca="1">IF(ISBLANK(INDIRECT(CONCATENATE("'Full Data'!",D$4,ROW('Full Data'!D79)))),"",INDIRECT(CONCATENATE("'Full Data'!",D$4,ROW('Full Data'!D79))))</f>
        <v>VI B</v>
      </c>
      <c r="E82" s="16">
        <f ca="1">IF(ISBLANK(INDIRECT(CONCATENATE("'Full Data'!",E$4,ROW('Full Data'!E79)))),"",INDIRECT(CONCATENATE("'Full Data'!",E$4,ROW('Full Data'!E79))))</f>
        <v>6</v>
      </c>
      <c r="F82" s="16" t="str">
        <f ca="1">IF(ISBLANK(INDIRECT(CONCATENATE("'Full Data'!",F$4,ROW('Full Data'!F79)))),"",INDIRECT(CONCATENATE("'Full Data'!",F$4,ROW('Full Data'!F79))))</f>
        <v>tungsten</v>
      </c>
      <c r="G82" s="16" t="str">
        <f ca="1">IF(ISBLANK(INDIRECT(CONCATENATE("'Full Data'!",G$4,ROW('Full Data'!G79)))),"",INDIRECT(CONCATENATE("'Full Data'!",G$4,ROW('Full Data'!G79))))</f>
        <v>183.8</v>
      </c>
      <c r="H82" s="16" t="str">
        <f ca="1">IF(ISBLANK(INDIRECT(CONCATENATE("'Full Data'!",H$4,ROW('Full Data'!H79)))),"",INDIRECT(CONCATENATE("'Full Data'!",H$4,ROW('Full Data'!H79))))</f>
        <v>+6,4</v>
      </c>
      <c r="I82" s="16"/>
      <c r="L82" s="40"/>
      <c r="M82" s="40"/>
      <c r="N82" s="40"/>
      <c r="O82" s="40"/>
      <c r="P82" s="40"/>
      <c r="Q82" s="40"/>
    </row>
    <row r="83" spans="1:17" ht="12.75" customHeight="1">
      <c r="A83" s="16">
        <f ca="1">IF(ISBLANK(INDIRECT(CONCATENATE("'Full Data'!",A$4,ROW('Full Data'!A80)))),"",INDIRECT(CONCATENATE("'Full Data'!",A$4,ROW('Full Data'!A80))))</f>
        <v>75</v>
      </c>
      <c r="B83" s="16" t="str">
        <f ca="1">IF(ISBLANK(INDIRECT(CONCATENATE("'Full Data'!",B$4,ROW('Full Data'!B80)))),"",INDIRECT(CONCATENATE("'Full Data'!",B$4,ROW('Full Data'!B80))))</f>
        <v>Re</v>
      </c>
      <c r="C83" s="16">
        <f ca="1">IF(ISBLANK(INDIRECT(CONCATENATE("'Full Data'!",C$4,ROW('Full Data'!C80)))),"",INDIRECT(CONCATENATE("'Full Data'!",C$4,ROW('Full Data'!C80))))</f>
        <v>7</v>
      </c>
      <c r="D83" s="16" t="str">
        <f ca="1">IF(ISBLANK(INDIRECT(CONCATENATE("'Full Data'!",D$4,ROW('Full Data'!D80)))),"",INDIRECT(CONCATENATE("'Full Data'!",D$4,ROW('Full Data'!D80))))</f>
        <v>VII B</v>
      </c>
      <c r="E83" s="16">
        <f ca="1">IF(ISBLANK(INDIRECT(CONCATENATE("'Full Data'!",E$4,ROW('Full Data'!E80)))),"",INDIRECT(CONCATENATE("'Full Data'!",E$4,ROW('Full Data'!E80))))</f>
        <v>6</v>
      </c>
      <c r="F83" s="16" t="str">
        <f ca="1">IF(ISBLANK(INDIRECT(CONCATENATE("'Full Data'!",F$4,ROW('Full Data'!F80)))),"",INDIRECT(CONCATENATE("'Full Data'!",F$4,ROW('Full Data'!F80))))</f>
        <v>rhenium</v>
      </c>
      <c r="G83" s="16" t="str">
        <f ca="1">IF(ISBLANK(INDIRECT(CONCATENATE("'Full Data'!",G$4,ROW('Full Data'!G80)))),"",INDIRECT(CONCATENATE("'Full Data'!",G$4,ROW('Full Data'!G80))))</f>
        <v>186.2</v>
      </c>
      <c r="H83" s="16" t="str">
        <f ca="1">IF(ISBLANK(INDIRECT(CONCATENATE("'Full Data'!",H$4,ROW('Full Data'!H80)))),"",INDIRECT(CONCATENATE("'Full Data'!",H$4,ROW('Full Data'!H80))))</f>
        <v>+7,4,6</v>
      </c>
      <c r="I83" s="16"/>
      <c r="L83" s="40"/>
      <c r="M83" s="40"/>
      <c r="N83" s="40"/>
      <c r="O83" s="40"/>
      <c r="P83" s="40"/>
      <c r="Q83" s="40"/>
    </row>
    <row r="84" spans="1:17" ht="12.75" customHeight="1">
      <c r="A84" s="16">
        <f ca="1">IF(ISBLANK(INDIRECT(CONCATENATE("'Full Data'!",A$4,ROW('Full Data'!A81)))),"",INDIRECT(CONCATENATE("'Full Data'!",A$4,ROW('Full Data'!A81))))</f>
        <v>76</v>
      </c>
      <c r="B84" s="16" t="str">
        <f ca="1">IF(ISBLANK(INDIRECT(CONCATENATE("'Full Data'!",B$4,ROW('Full Data'!B81)))),"",INDIRECT(CONCATENATE("'Full Data'!",B$4,ROW('Full Data'!B81))))</f>
        <v>Os</v>
      </c>
      <c r="C84" s="16">
        <f ca="1">IF(ISBLANK(INDIRECT(CONCATENATE("'Full Data'!",C$4,ROW('Full Data'!C81)))),"",INDIRECT(CONCATENATE("'Full Data'!",C$4,ROW('Full Data'!C81))))</f>
        <v>8</v>
      </c>
      <c r="D84" s="16" t="str">
        <f ca="1">IF(ISBLANK(INDIRECT(CONCATENATE("'Full Data'!",D$4,ROW('Full Data'!D81)))),"",INDIRECT(CONCATENATE("'Full Data'!",D$4,ROW('Full Data'!D81))))</f>
        <v>VIII B</v>
      </c>
      <c r="E84" s="16">
        <f ca="1">IF(ISBLANK(INDIRECT(CONCATENATE("'Full Data'!",E$4,ROW('Full Data'!E81)))),"",INDIRECT(CONCATENATE("'Full Data'!",E$4,ROW('Full Data'!E81))))</f>
        <v>6</v>
      </c>
      <c r="F84" s="16" t="str">
        <f ca="1">IF(ISBLANK(INDIRECT(CONCATENATE("'Full Data'!",F$4,ROW('Full Data'!F81)))),"",INDIRECT(CONCATENATE("'Full Data'!",F$4,ROW('Full Data'!F81))))</f>
        <v>osmium</v>
      </c>
      <c r="G84" s="16" t="str">
        <f ca="1">IF(ISBLANK(INDIRECT(CONCATENATE("'Full Data'!",G$4,ROW('Full Data'!G81)))),"",INDIRECT(CONCATENATE("'Full Data'!",G$4,ROW('Full Data'!G81))))</f>
        <v>190.2</v>
      </c>
      <c r="H84" s="16" t="str">
        <f ca="1">IF(ISBLANK(INDIRECT(CONCATENATE("'Full Data'!",H$4,ROW('Full Data'!H81)))),"",INDIRECT(CONCATENATE("'Full Data'!",H$4,ROW('Full Data'!H81))))</f>
        <v>+4,6,8</v>
      </c>
      <c r="I84" s="16"/>
      <c r="L84" s="40"/>
      <c r="M84" s="40"/>
      <c r="N84" s="40"/>
      <c r="O84" s="40"/>
      <c r="P84" s="40"/>
      <c r="Q84" s="40"/>
    </row>
    <row r="85" spans="1:17" ht="12.75" customHeight="1">
      <c r="A85" s="16">
        <f ca="1">IF(ISBLANK(INDIRECT(CONCATENATE("'Full Data'!",A$4,ROW('Full Data'!A82)))),"",INDIRECT(CONCATENATE("'Full Data'!",A$4,ROW('Full Data'!A82))))</f>
        <v>77</v>
      </c>
      <c r="B85" s="16" t="str">
        <f ca="1">IF(ISBLANK(INDIRECT(CONCATENATE("'Full Data'!",B$4,ROW('Full Data'!B82)))),"",INDIRECT(CONCATENATE("'Full Data'!",B$4,ROW('Full Data'!B82))))</f>
        <v>Ir</v>
      </c>
      <c r="C85" s="16">
        <f ca="1">IF(ISBLANK(INDIRECT(CONCATENATE("'Full Data'!",C$4,ROW('Full Data'!C82)))),"",INDIRECT(CONCATENATE("'Full Data'!",C$4,ROW('Full Data'!C82))))</f>
        <v>9</v>
      </c>
      <c r="D85" s="16" t="str">
        <f ca="1">IF(ISBLANK(INDIRECT(CONCATENATE("'Full Data'!",D$4,ROW('Full Data'!D82)))),"",INDIRECT(CONCATENATE("'Full Data'!",D$4,ROW('Full Data'!D82))))</f>
        <v>VIII B</v>
      </c>
      <c r="E85" s="16">
        <f ca="1">IF(ISBLANK(INDIRECT(CONCATENATE("'Full Data'!",E$4,ROW('Full Data'!E82)))),"",INDIRECT(CONCATENATE("'Full Data'!",E$4,ROW('Full Data'!E82))))</f>
        <v>6</v>
      </c>
      <c r="F85" s="16" t="str">
        <f ca="1">IF(ISBLANK(INDIRECT(CONCATENATE("'Full Data'!",F$4,ROW('Full Data'!F82)))),"",INDIRECT(CONCATENATE("'Full Data'!",F$4,ROW('Full Data'!F82))))</f>
        <v>iridium</v>
      </c>
      <c r="G85" s="16" t="str">
        <f ca="1">IF(ISBLANK(INDIRECT(CONCATENATE("'Full Data'!",G$4,ROW('Full Data'!G82)))),"",INDIRECT(CONCATENATE("'Full Data'!",G$4,ROW('Full Data'!G82))))</f>
        <v>192.2</v>
      </c>
      <c r="H85" s="16" t="str">
        <f ca="1">IF(ISBLANK(INDIRECT(CONCATENATE("'Full Data'!",H$4,ROW('Full Data'!H82)))),"",INDIRECT(CONCATENATE("'Full Data'!",H$4,ROW('Full Data'!H82))))</f>
        <v>+4,3,6</v>
      </c>
      <c r="I85" s="16"/>
      <c r="L85" s="40"/>
      <c r="M85" s="40"/>
      <c r="N85" s="40"/>
      <c r="O85" s="40"/>
      <c r="P85" s="40"/>
      <c r="Q85" s="40"/>
    </row>
    <row r="86" spans="1:17" ht="12.75" customHeight="1">
      <c r="A86" s="16">
        <f ca="1">IF(ISBLANK(INDIRECT(CONCATENATE("'Full Data'!",A$4,ROW('Full Data'!A83)))),"",INDIRECT(CONCATENATE("'Full Data'!",A$4,ROW('Full Data'!A83))))</f>
        <v>78</v>
      </c>
      <c r="B86" s="16" t="str">
        <f ca="1">IF(ISBLANK(INDIRECT(CONCATENATE("'Full Data'!",B$4,ROW('Full Data'!B83)))),"",INDIRECT(CONCATENATE("'Full Data'!",B$4,ROW('Full Data'!B83))))</f>
        <v>Pt</v>
      </c>
      <c r="C86" s="16">
        <f ca="1">IF(ISBLANK(INDIRECT(CONCATENATE("'Full Data'!",C$4,ROW('Full Data'!C83)))),"",INDIRECT(CONCATENATE("'Full Data'!",C$4,ROW('Full Data'!C83))))</f>
        <v>10</v>
      </c>
      <c r="D86" s="16" t="str">
        <f ca="1">IF(ISBLANK(INDIRECT(CONCATENATE("'Full Data'!",D$4,ROW('Full Data'!D83)))),"",INDIRECT(CONCATENATE("'Full Data'!",D$4,ROW('Full Data'!D83))))</f>
        <v>VIII B</v>
      </c>
      <c r="E86" s="16">
        <f ca="1">IF(ISBLANK(INDIRECT(CONCATENATE("'Full Data'!",E$4,ROW('Full Data'!E83)))),"",INDIRECT(CONCATENATE("'Full Data'!",E$4,ROW('Full Data'!E83))))</f>
        <v>6</v>
      </c>
      <c r="F86" s="16" t="str">
        <f ca="1">IF(ISBLANK(INDIRECT(CONCATENATE("'Full Data'!",F$4,ROW('Full Data'!F83)))),"",INDIRECT(CONCATENATE("'Full Data'!",F$4,ROW('Full Data'!F83))))</f>
        <v>platinum</v>
      </c>
      <c r="G86" s="16" t="str">
        <f ca="1">IF(ISBLANK(INDIRECT(CONCATENATE("'Full Data'!",G$4,ROW('Full Data'!G83)))),"",INDIRECT(CONCATENATE("'Full Data'!",G$4,ROW('Full Data'!G83))))</f>
        <v>195.1</v>
      </c>
      <c r="H86" s="16" t="str">
        <f ca="1">IF(ISBLANK(INDIRECT(CONCATENATE("'Full Data'!",H$4,ROW('Full Data'!H83)))),"",INDIRECT(CONCATENATE("'Full Data'!",H$4,ROW('Full Data'!H83))))</f>
        <v>+4,2</v>
      </c>
      <c r="I86" s="16"/>
      <c r="L86" s="40"/>
      <c r="M86" s="40"/>
      <c r="N86" s="40"/>
      <c r="O86" s="40"/>
      <c r="P86" s="40"/>
      <c r="Q86" s="40"/>
    </row>
    <row r="87" spans="1:17" ht="12.75" customHeight="1">
      <c r="A87" s="16">
        <f ca="1">IF(ISBLANK(INDIRECT(CONCATENATE("'Full Data'!",A$4,ROW('Full Data'!A84)))),"",INDIRECT(CONCATENATE("'Full Data'!",A$4,ROW('Full Data'!A84))))</f>
        <v>79</v>
      </c>
      <c r="B87" s="16" t="str">
        <f ca="1">IF(ISBLANK(INDIRECT(CONCATENATE("'Full Data'!",B$4,ROW('Full Data'!B84)))),"",INDIRECT(CONCATENATE("'Full Data'!",B$4,ROW('Full Data'!B84))))</f>
        <v>Au</v>
      </c>
      <c r="C87" s="16">
        <f ca="1">IF(ISBLANK(INDIRECT(CONCATENATE("'Full Data'!",C$4,ROW('Full Data'!C84)))),"",INDIRECT(CONCATENATE("'Full Data'!",C$4,ROW('Full Data'!C84))))</f>
        <v>11</v>
      </c>
      <c r="D87" s="16" t="str">
        <f ca="1">IF(ISBLANK(INDIRECT(CONCATENATE("'Full Data'!",D$4,ROW('Full Data'!D84)))),"",INDIRECT(CONCATENATE("'Full Data'!",D$4,ROW('Full Data'!D84))))</f>
        <v>I B</v>
      </c>
      <c r="E87" s="16">
        <f ca="1">IF(ISBLANK(INDIRECT(CONCATENATE("'Full Data'!",E$4,ROW('Full Data'!E84)))),"",INDIRECT(CONCATENATE("'Full Data'!",E$4,ROW('Full Data'!E84))))</f>
        <v>6</v>
      </c>
      <c r="F87" s="16" t="str">
        <f ca="1">IF(ISBLANK(INDIRECT(CONCATENATE("'Full Data'!",F$4,ROW('Full Data'!F84)))),"",INDIRECT(CONCATENATE("'Full Data'!",F$4,ROW('Full Data'!F84))))</f>
        <v>gold</v>
      </c>
      <c r="G87" s="16" t="str">
        <f ca="1">IF(ISBLANK(INDIRECT(CONCATENATE("'Full Data'!",G$4,ROW('Full Data'!G84)))),"",INDIRECT(CONCATENATE("'Full Data'!",G$4,ROW('Full Data'!G84))))</f>
        <v>197.0</v>
      </c>
      <c r="H87" s="16" t="str">
        <f ca="1">IF(ISBLANK(INDIRECT(CONCATENATE("'Full Data'!",H$4,ROW('Full Data'!H84)))),"",INDIRECT(CONCATENATE("'Full Data'!",H$4,ROW('Full Data'!H84))))</f>
        <v>+3,1</v>
      </c>
      <c r="I87" s="16"/>
      <c r="L87" s="40"/>
      <c r="M87" s="40"/>
      <c r="N87" s="40"/>
      <c r="O87" s="40"/>
      <c r="P87" s="40"/>
      <c r="Q87" s="40"/>
    </row>
    <row r="88" spans="1:17" ht="12.75" customHeight="1">
      <c r="A88" s="16">
        <f ca="1">IF(ISBLANK(INDIRECT(CONCATENATE("'Full Data'!",A$4,ROW('Full Data'!A85)))),"",INDIRECT(CONCATENATE("'Full Data'!",A$4,ROW('Full Data'!A85))))</f>
        <v>80</v>
      </c>
      <c r="B88" s="16" t="str">
        <f ca="1">IF(ISBLANK(INDIRECT(CONCATENATE("'Full Data'!",B$4,ROW('Full Data'!B85)))),"",INDIRECT(CONCATENATE("'Full Data'!",B$4,ROW('Full Data'!B85))))</f>
        <v>Hg</v>
      </c>
      <c r="C88" s="16">
        <f ca="1">IF(ISBLANK(INDIRECT(CONCATENATE("'Full Data'!",C$4,ROW('Full Data'!C85)))),"",INDIRECT(CONCATENATE("'Full Data'!",C$4,ROW('Full Data'!C85))))</f>
        <v>12</v>
      </c>
      <c r="D88" s="16" t="str">
        <f ca="1">IF(ISBLANK(INDIRECT(CONCATENATE("'Full Data'!",D$4,ROW('Full Data'!D85)))),"",INDIRECT(CONCATENATE("'Full Data'!",D$4,ROW('Full Data'!D85))))</f>
        <v>II B</v>
      </c>
      <c r="E88" s="16">
        <f ca="1">IF(ISBLANK(INDIRECT(CONCATENATE("'Full Data'!",E$4,ROW('Full Data'!E85)))),"",INDIRECT(CONCATENATE("'Full Data'!",E$4,ROW('Full Data'!E85))))</f>
        <v>6</v>
      </c>
      <c r="F88" s="16" t="str">
        <f ca="1">IF(ISBLANK(INDIRECT(CONCATENATE("'Full Data'!",F$4,ROW('Full Data'!F85)))),"",INDIRECT(CONCATENATE("'Full Data'!",F$4,ROW('Full Data'!F85))))</f>
        <v>mercury</v>
      </c>
      <c r="G88" s="16" t="str">
        <f ca="1">IF(ISBLANK(INDIRECT(CONCATENATE("'Full Data'!",G$4,ROW('Full Data'!G85)))),"",INDIRECT(CONCATENATE("'Full Data'!",G$4,ROW('Full Data'!G85))))</f>
        <v>200.6</v>
      </c>
      <c r="H88" s="16" t="str">
        <f ca="1">IF(ISBLANK(INDIRECT(CONCATENATE("'Full Data'!",H$4,ROW('Full Data'!H85)))),"",INDIRECT(CONCATENATE("'Full Data'!",H$4,ROW('Full Data'!H85))))</f>
        <v>+2,1</v>
      </c>
      <c r="I88" s="16"/>
      <c r="L88" s="40"/>
      <c r="M88" s="40"/>
      <c r="N88" s="40"/>
      <c r="O88" s="40"/>
      <c r="P88" s="40"/>
      <c r="Q88" s="40"/>
    </row>
    <row r="89" spans="1:17" ht="12.75" customHeight="1">
      <c r="A89" s="16">
        <f ca="1">IF(ISBLANK(INDIRECT(CONCATENATE("'Full Data'!",A$4,ROW('Full Data'!A86)))),"",INDIRECT(CONCATENATE("'Full Data'!",A$4,ROW('Full Data'!A86))))</f>
        <v>81</v>
      </c>
      <c r="B89" s="16" t="str">
        <f ca="1">IF(ISBLANK(INDIRECT(CONCATENATE("'Full Data'!",B$4,ROW('Full Data'!B86)))),"",INDIRECT(CONCATENATE("'Full Data'!",B$4,ROW('Full Data'!B86))))</f>
        <v>Tl</v>
      </c>
      <c r="C89" s="16">
        <f ca="1">IF(ISBLANK(INDIRECT(CONCATENATE("'Full Data'!",C$4,ROW('Full Data'!C86)))),"",INDIRECT(CONCATENATE("'Full Data'!",C$4,ROW('Full Data'!C86))))</f>
        <v>13</v>
      </c>
      <c r="D89" s="16" t="str">
        <f ca="1">IF(ISBLANK(INDIRECT(CONCATENATE("'Full Data'!",D$4,ROW('Full Data'!D86)))),"",INDIRECT(CONCATENATE("'Full Data'!",D$4,ROW('Full Data'!D86))))</f>
        <v>III A</v>
      </c>
      <c r="E89" s="16">
        <f ca="1">IF(ISBLANK(INDIRECT(CONCATENATE("'Full Data'!",E$4,ROW('Full Data'!E86)))),"",INDIRECT(CONCATENATE("'Full Data'!",E$4,ROW('Full Data'!E86))))</f>
        <v>6</v>
      </c>
      <c r="F89" s="16" t="str">
        <f ca="1">IF(ISBLANK(INDIRECT(CONCATENATE("'Full Data'!",F$4,ROW('Full Data'!F86)))),"",INDIRECT(CONCATENATE("'Full Data'!",F$4,ROW('Full Data'!F86))))</f>
        <v>thallium</v>
      </c>
      <c r="G89" s="16" t="str">
        <f ca="1">IF(ISBLANK(INDIRECT(CONCATENATE("'Full Data'!",G$4,ROW('Full Data'!G86)))),"",INDIRECT(CONCATENATE("'Full Data'!",G$4,ROW('Full Data'!G86))))</f>
        <v>204.4</v>
      </c>
      <c r="H89" s="16" t="str">
        <f ca="1">IF(ISBLANK(INDIRECT(CONCATENATE("'Full Data'!",H$4,ROW('Full Data'!H86)))),"",INDIRECT(CONCATENATE("'Full Data'!",H$4,ROW('Full Data'!H86))))</f>
        <v>+1,3</v>
      </c>
      <c r="I89" s="16"/>
      <c r="L89" s="40"/>
      <c r="M89" s="40"/>
      <c r="N89" s="40"/>
      <c r="O89" s="40"/>
      <c r="P89" s="40"/>
      <c r="Q89" s="40"/>
    </row>
    <row r="90" spans="1:17" ht="12.75" customHeight="1">
      <c r="A90" s="16">
        <f ca="1">IF(ISBLANK(INDIRECT(CONCATENATE("'Full Data'!",A$4,ROW('Full Data'!A87)))),"",INDIRECT(CONCATENATE("'Full Data'!",A$4,ROW('Full Data'!A87))))</f>
        <v>82</v>
      </c>
      <c r="B90" s="16" t="str">
        <f ca="1">IF(ISBLANK(INDIRECT(CONCATENATE("'Full Data'!",B$4,ROW('Full Data'!B87)))),"",INDIRECT(CONCATENATE("'Full Data'!",B$4,ROW('Full Data'!B87))))</f>
        <v>Pb</v>
      </c>
      <c r="C90" s="16">
        <f ca="1">IF(ISBLANK(INDIRECT(CONCATENATE("'Full Data'!",C$4,ROW('Full Data'!C87)))),"",INDIRECT(CONCATENATE("'Full Data'!",C$4,ROW('Full Data'!C87))))</f>
        <v>14</v>
      </c>
      <c r="D90" s="16" t="str">
        <f ca="1">IF(ISBLANK(INDIRECT(CONCATENATE("'Full Data'!",D$4,ROW('Full Data'!D87)))),"",INDIRECT(CONCATENATE("'Full Data'!",D$4,ROW('Full Data'!D87))))</f>
        <v>IV A</v>
      </c>
      <c r="E90" s="16">
        <f ca="1">IF(ISBLANK(INDIRECT(CONCATENATE("'Full Data'!",E$4,ROW('Full Data'!E87)))),"",INDIRECT(CONCATENATE("'Full Data'!",E$4,ROW('Full Data'!E87))))</f>
        <v>6</v>
      </c>
      <c r="F90" s="16" t="str">
        <f ca="1">IF(ISBLANK(INDIRECT(CONCATENATE("'Full Data'!",F$4,ROW('Full Data'!F87)))),"",INDIRECT(CONCATENATE("'Full Data'!",F$4,ROW('Full Data'!F87))))</f>
        <v>lead</v>
      </c>
      <c r="G90" s="16" t="str">
        <f ca="1">IF(ISBLANK(INDIRECT(CONCATENATE("'Full Data'!",G$4,ROW('Full Data'!G87)))),"",INDIRECT(CONCATENATE("'Full Data'!",G$4,ROW('Full Data'!G87))))</f>
        <v>207.2</v>
      </c>
      <c r="H90" s="16" t="str">
        <f ca="1">IF(ISBLANK(INDIRECT(CONCATENATE("'Full Data'!",H$4,ROW('Full Data'!H87)))),"",INDIRECT(CONCATENATE("'Full Data'!",H$4,ROW('Full Data'!H87))))</f>
        <v>+2,4</v>
      </c>
      <c r="I90" s="16"/>
      <c r="L90" s="40"/>
      <c r="M90" s="40"/>
      <c r="N90" s="40"/>
      <c r="O90" s="40"/>
      <c r="P90" s="40"/>
      <c r="Q90" s="40"/>
    </row>
    <row r="91" spans="1:17" ht="12.75" customHeight="1">
      <c r="A91" s="16">
        <f ca="1">IF(ISBLANK(INDIRECT(CONCATENATE("'Full Data'!",A$4,ROW('Full Data'!A88)))),"",INDIRECT(CONCATENATE("'Full Data'!",A$4,ROW('Full Data'!A88))))</f>
        <v>83</v>
      </c>
      <c r="B91" s="16" t="str">
        <f ca="1">IF(ISBLANK(INDIRECT(CONCATENATE("'Full Data'!",B$4,ROW('Full Data'!B88)))),"",INDIRECT(CONCATENATE("'Full Data'!",B$4,ROW('Full Data'!B88))))</f>
        <v>Bi</v>
      </c>
      <c r="C91" s="16">
        <f ca="1">IF(ISBLANK(INDIRECT(CONCATENATE("'Full Data'!",C$4,ROW('Full Data'!C88)))),"",INDIRECT(CONCATENATE("'Full Data'!",C$4,ROW('Full Data'!C88))))</f>
        <v>15</v>
      </c>
      <c r="D91" s="16" t="str">
        <f ca="1">IF(ISBLANK(INDIRECT(CONCATENATE("'Full Data'!",D$4,ROW('Full Data'!D88)))),"",INDIRECT(CONCATENATE("'Full Data'!",D$4,ROW('Full Data'!D88))))</f>
        <v>V A</v>
      </c>
      <c r="E91" s="16">
        <f ca="1">IF(ISBLANK(INDIRECT(CONCATENATE("'Full Data'!",E$4,ROW('Full Data'!E88)))),"",INDIRECT(CONCATENATE("'Full Data'!",E$4,ROW('Full Data'!E88))))</f>
        <v>6</v>
      </c>
      <c r="F91" s="16" t="str">
        <f ca="1">IF(ISBLANK(INDIRECT(CONCATENATE("'Full Data'!",F$4,ROW('Full Data'!F88)))),"",INDIRECT(CONCATENATE("'Full Data'!",F$4,ROW('Full Data'!F88))))</f>
        <v>bismuth</v>
      </c>
      <c r="G91" s="16" t="str">
        <f ca="1">IF(ISBLANK(INDIRECT(CONCATENATE("'Full Data'!",G$4,ROW('Full Data'!G88)))),"",INDIRECT(CONCATENATE("'Full Data'!",G$4,ROW('Full Data'!G88))))</f>
        <v>209.0</v>
      </c>
      <c r="H91" s="16" t="str">
        <f ca="1">IF(ISBLANK(INDIRECT(CONCATENATE("'Full Data'!",H$4,ROW('Full Data'!H88)))),"",INDIRECT(CONCATENATE("'Full Data'!",H$4,ROW('Full Data'!H88))))</f>
        <v>+3,5</v>
      </c>
      <c r="I91" s="16"/>
      <c r="L91" s="40"/>
      <c r="M91" s="40"/>
      <c r="N91" s="40"/>
      <c r="O91" s="40"/>
      <c r="P91" s="40"/>
      <c r="Q91" s="40"/>
    </row>
    <row r="92" spans="1:17" ht="12.75" customHeight="1">
      <c r="A92" s="16">
        <f ca="1">IF(ISBLANK(INDIRECT(CONCATENATE("'Full Data'!",A$4,ROW('Full Data'!A89)))),"",INDIRECT(CONCATENATE("'Full Data'!",A$4,ROW('Full Data'!A89))))</f>
        <v>84</v>
      </c>
      <c r="B92" s="16" t="str">
        <f ca="1">IF(ISBLANK(INDIRECT(CONCATENATE("'Full Data'!",B$4,ROW('Full Data'!B89)))),"",INDIRECT(CONCATENATE("'Full Data'!",B$4,ROW('Full Data'!B89))))</f>
        <v>Po</v>
      </c>
      <c r="C92" s="16">
        <f ca="1">IF(ISBLANK(INDIRECT(CONCATENATE("'Full Data'!",C$4,ROW('Full Data'!C89)))),"",INDIRECT(CONCATENATE("'Full Data'!",C$4,ROW('Full Data'!C89))))</f>
        <v>16</v>
      </c>
      <c r="D92" s="16" t="str">
        <f ca="1">IF(ISBLANK(INDIRECT(CONCATENATE("'Full Data'!",D$4,ROW('Full Data'!D89)))),"",INDIRECT(CONCATENATE("'Full Data'!",D$4,ROW('Full Data'!D89))))</f>
        <v>VI A</v>
      </c>
      <c r="E92" s="16">
        <f ca="1">IF(ISBLANK(INDIRECT(CONCATENATE("'Full Data'!",E$4,ROW('Full Data'!E89)))),"",INDIRECT(CONCATENATE("'Full Data'!",E$4,ROW('Full Data'!E89))))</f>
        <v>6</v>
      </c>
      <c r="F92" s="16" t="str">
        <f ca="1">IF(ISBLANK(INDIRECT(CONCATENATE("'Full Data'!",F$4,ROW('Full Data'!F89)))),"",INDIRECT(CONCATENATE("'Full Data'!",F$4,ROW('Full Data'!F89))))</f>
        <v>polonium</v>
      </c>
      <c r="G92" s="16" t="str">
        <f ca="1">IF(ISBLANK(INDIRECT(CONCATENATE("'Full Data'!",G$4,ROW('Full Data'!G89)))),"",INDIRECT(CONCATENATE("'Full Data'!",G$4,ROW('Full Data'!G89))))</f>
        <v>209</v>
      </c>
      <c r="H92" s="16" t="str">
        <f ca="1">IF(ISBLANK(INDIRECT(CONCATENATE("'Full Data'!",H$4,ROW('Full Data'!H89)))),"",INDIRECT(CONCATENATE("'Full Data'!",H$4,ROW('Full Data'!H89))))</f>
        <v>+4,2</v>
      </c>
      <c r="I92" s="16"/>
      <c r="L92" s="40"/>
      <c r="M92" s="40"/>
      <c r="N92" s="40"/>
      <c r="O92" s="40"/>
      <c r="P92" s="40"/>
      <c r="Q92" s="40"/>
    </row>
    <row r="93" spans="1:17" ht="12.75" customHeight="1">
      <c r="A93" s="16">
        <f ca="1">IF(ISBLANK(INDIRECT(CONCATENATE("'Full Data'!",A$4,ROW('Full Data'!A90)))),"",INDIRECT(CONCATENATE("'Full Data'!",A$4,ROW('Full Data'!A90))))</f>
        <v>85</v>
      </c>
      <c r="B93" s="16" t="str">
        <f ca="1">IF(ISBLANK(INDIRECT(CONCATENATE("'Full Data'!",B$4,ROW('Full Data'!B90)))),"",INDIRECT(CONCATENATE("'Full Data'!",B$4,ROW('Full Data'!B90))))</f>
        <v>At</v>
      </c>
      <c r="C93" s="16">
        <f ca="1">IF(ISBLANK(INDIRECT(CONCATENATE("'Full Data'!",C$4,ROW('Full Data'!C90)))),"",INDIRECT(CONCATENATE("'Full Data'!",C$4,ROW('Full Data'!C90))))</f>
        <v>17</v>
      </c>
      <c r="D93" s="16" t="str">
        <f ca="1">IF(ISBLANK(INDIRECT(CONCATENATE("'Full Data'!",D$4,ROW('Full Data'!D90)))),"",INDIRECT(CONCATENATE("'Full Data'!",D$4,ROW('Full Data'!D90))))</f>
        <v>VII A</v>
      </c>
      <c r="E93" s="16">
        <f ca="1">IF(ISBLANK(INDIRECT(CONCATENATE("'Full Data'!",E$4,ROW('Full Data'!E90)))),"",INDIRECT(CONCATENATE("'Full Data'!",E$4,ROW('Full Data'!E90))))</f>
        <v>6</v>
      </c>
      <c r="F93" s="16" t="str">
        <f ca="1">IF(ISBLANK(INDIRECT(CONCATENATE("'Full Data'!",F$4,ROW('Full Data'!F90)))),"",INDIRECT(CONCATENATE("'Full Data'!",F$4,ROW('Full Data'!F90))))</f>
        <v>astatine</v>
      </c>
      <c r="G93" s="16" t="str">
        <f ca="1">IF(ISBLANK(INDIRECT(CONCATENATE("'Full Data'!",G$4,ROW('Full Data'!G90)))),"",INDIRECT(CONCATENATE("'Full Data'!",G$4,ROW('Full Data'!G90))))</f>
        <v>210</v>
      </c>
      <c r="H93" s="16">
        <f ca="1">IF(ISBLANK(INDIRECT(CONCATENATE("'Full Data'!",H$4,ROW('Full Data'!H90)))),"",INDIRECT(CONCATENATE("'Full Data'!",H$4,ROW('Full Data'!H90))))</f>
      </c>
      <c r="I93" s="16"/>
      <c r="L93" s="40"/>
      <c r="M93" s="40"/>
      <c r="N93" s="40"/>
      <c r="O93" s="40"/>
      <c r="P93" s="40"/>
      <c r="Q93" s="40"/>
    </row>
    <row r="94" spans="1:17" ht="12.75" customHeight="1">
      <c r="A94" s="16">
        <f ca="1">IF(ISBLANK(INDIRECT(CONCATENATE("'Full Data'!",A$4,ROW('Full Data'!A91)))),"",INDIRECT(CONCATENATE("'Full Data'!",A$4,ROW('Full Data'!A91))))</f>
        <v>86</v>
      </c>
      <c r="B94" s="16" t="str">
        <f ca="1">IF(ISBLANK(INDIRECT(CONCATENATE("'Full Data'!",B$4,ROW('Full Data'!B91)))),"",INDIRECT(CONCATENATE("'Full Data'!",B$4,ROW('Full Data'!B91))))</f>
        <v>Rn</v>
      </c>
      <c r="C94" s="16">
        <f ca="1">IF(ISBLANK(INDIRECT(CONCATENATE("'Full Data'!",C$4,ROW('Full Data'!C91)))),"",INDIRECT(CONCATENATE("'Full Data'!",C$4,ROW('Full Data'!C91))))</f>
        <v>18</v>
      </c>
      <c r="D94" s="16" t="str">
        <f ca="1">IF(ISBLANK(INDIRECT(CONCATENATE("'Full Data'!",D$4,ROW('Full Data'!D91)))),"",INDIRECT(CONCATENATE("'Full Data'!",D$4,ROW('Full Data'!D91))))</f>
        <v>VIII A</v>
      </c>
      <c r="E94" s="16">
        <f ca="1">IF(ISBLANK(INDIRECT(CONCATENATE("'Full Data'!",E$4,ROW('Full Data'!E91)))),"",INDIRECT(CONCATENATE("'Full Data'!",E$4,ROW('Full Data'!E91))))</f>
        <v>6</v>
      </c>
      <c r="F94" s="16" t="str">
        <f ca="1">IF(ISBLANK(INDIRECT(CONCATENATE("'Full Data'!",F$4,ROW('Full Data'!F91)))),"",INDIRECT(CONCATENATE("'Full Data'!",F$4,ROW('Full Data'!F91))))</f>
        <v>radon</v>
      </c>
      <c r="G94" s="16" t="str">
        <f ca="1">IF(ISBLANK(INDIRECT(CONCATENATE("'Full Data'!",G$4,ROW('Full Data'!G91)))),"",INDIRECT(CONCATENATE("'Full Data'!",G$4,ROW('Full Data'!G91))))</f>
        <v>222</v>
      </c>
      <c r="H94" s="16">
        <f ca="1">IF(ISBLANK(INDIRECT(CONCATENATE("'Full Data'!",H$4,ROW('Full Data'!H91)))),"",INDIRECT(CONCATENATE("'Full Data'!",H$4,ROW('Full Data'!H91))))</f>
      </c>
      <c r="I94" s="16"/>
      <c r="L94" s="40"/>
      <c r="M94" s="40"/>
      <c r="N94" s="40"/>
      <c r="O94" s="40"/>
      <c r="P94" s="40"/>
      <c r="Q94" s="40"/>
    </row>
    <row r="95" spans="1:17" ht="12.75" customHeight="1">
      <c r="A95" s="16">
        <f ca="1">IF(ISBLANK(INDIRECT(CONCATENATE("'Full Data'!",A$4,ROW('Full Data'!A92)))),"",INDIRECT(CONCATENATE("'Full Data'!",A$4,ROW('Full Data'!A92))))</f>
        <v>87</v>
      </c>
      <c r="B95" s="16" t="str">
        <f ca="1">IF(ISBLANK(INDIRECT(CONCATENATE("'Full Data'!",B$4,ROW('Full Data'!B92)))),"",INDIRECT(CONCATENATE("'Full Data'!",B$4,ROW('Full Data'!B92))))</f>
        <v>Fr</v>
      </c>
      <c r="C95" s="16">
        <f ca="1">IF(ISBLANK(INDIRECT(CONCATENATE("'Full Data'!",C$4,ROW('Full Data'!C92)))),"",INDIRECT(CONCATENATE("'Full Data'!",C$4,ROW('Full Data'!C92))))</f>
        <v>1</v>
      </c>
      <c r="D95" s="16" t="str">
        <f ca="1">IF(ISBLANK(INDIRECT(CONCATENATE("'Full Data'!",D$4,ROW('Full Data'!D92)))),"",INDIRECT(CONCATENATE("'Full Data'!",D$4,ROW('Full Data'!D92))))</f>
        <v>I A</v>
      </c>
      <c r="E95" s="16">
        <f ca="1">IF(ISBLANK(INDIRECT(CONCATENATE("'Full Data'!",E$4,ROW('Full Data'!E92)))),"",INDIRECT(CONCATENATE("'Full Data'!",E$4,ROW('Full Data'!E92))))</f>
        <v>7</v>
      </c>
      <c r="F95" s="16" t="str">
        <f ca="1">IF(ISBLANK(INDIRECT(CONCATENATE("'Full Data'!",F$4,ROW('Full Data'!F92)))),"",INDIRECT(CONCATENATE("'Full Data'!",F$4,ROW('Full Data'!F92))))</f>
        <v>francium</v>
      </c>
      <c r="G95" s="16" t="str">
        <f ca="1">IF(ISBLANK(INDIRECT(CONCATENATE("'Full Data'!",G$4,ROW('Full Data'!G92)))),"",INDIRECT(CONCATENATE("'Full Data'!",G$4,ROW('Full Data'!G92))))</f>
        <v>223</v>
      </c>
      <c r="H95" s="16" t="str">
        <f ca="1">IF(ISBLANK(INDIRECT(CONCATENATE("'Full Data'!",H$4,ROW('Full Data'!H92)))),"",INDIRECT(CONCATENATE("'Full Data'!",H$4,ROW('Full Data'!H92))))</f>
        <v>+1</v>
      </c>
      <c r="I95" s="16"/>
      <c r="L95" s="40"/>
      <c r="M95" s="40"/>
      <c r="N95" s="40"/>
      <c r="O95" s="40"/>
      <c r="P95" s="40"/>
      <c r="Q95" s="40"/>
    </row>
    <row r="96" spans="1:17" ht="12.75" customHeight="1">
      <c r="A96" s="16">
        <f ca="1">IF(ISBLANK(INDIRECT(CONCATENATE("'Full Data'!",A$4,ROW('Full Data'!A93)))),"",INDIRECT(CONCATENATE("'Full Data'!",A$4,ROW('Full Data'!A93))))</f>
        <v>88</v>
      </c>
      <c r="B96" s="16" t="str">
        <f ca="1">IF(ISBLANK(INDIRECT(CONCATENATE("'Full Data'!",B$4,ROW('Full Data'!B93)))),"",INDIRECT(CONCATENATE("'Full Data'!",B$4,ROW('Full Data'!B93))))</f>
        <v>Ra</v>
      </c>
      <c r="C96" s="16">
        <f ca="1">IF(ISBLANK(INDIRECT(CONCATENATE("'Full Data'!",C$4,ROW('Full Data'!C93)))),"",INDIRECT(CONCATENATE("'Full Data'!",C$4,ROW('Full Data'!C93))))</f>
        <v>2</v>
      </c>
      <c r="D96" s="16" t="str">
        <f ca="1">IF(ISBLANK(INDIRECT(CONCATENATE("'Full Data'!",D$4,ROW('Full Data'!D93)))),"",INDIRECT(CONCATENATE("'Full Data'!",D$4,ROW('Full Data'!D93))))</f>
        <v>II A</v>
      </c>
      <c r="E96" s="16">
        <f ca="1">IF(ISBLANK(INDIRECT(CONCATENATE("'Full Data'!",E$4,ROW('Full Data'!E93)))),"",INDIRECT(CONCATENATE("'Full Data'!",E$4,ROW('Full Data'!E93))))</f>
        <v>7</v>
      </c>
      <c r="F96" s="16" t="str">
        <f ca="1">IF(ISBLANK(INDIRECT(CONCATENATE("'Full Data'!",F$4,ROW('Full Data'!F93)))),"",INDIRECT(CONCATENATE("'Full Data'!",F$4,ROW('Full Data'!F93))))</f>
        <v>radium</v>
      </c>
      <c r="G96" s="16" t="str">
        <f ca="1">IF(ISBLANK(INDIRECT(CONCATENATE("'Full Data'!",G$4,ROW('Full Data'!G93)))),"",INDIRECT(CONCATENATE("'Full Data'!",G$4,ROW('Full Data'!G93))))</f>
        <v>226</v>
      </c>
      <c r="H96" s="16" t="str">
        <f ca="1">IF(ISBLANK(INDIRECT(CONCATENATE("'Full Data'!",H$4,ROW('Full Data'!H93)))),"",INDIRECT(CONCATENATE("'Full Data'!",H$4,ROW('Full Data'!H93))))</f>
        <v>+2</v>
      </c>
      <c r="I96" s="16"/>
      <c r="L96" s="40"/>
      <c r="M96" s="40"/>
      <c r="N96" s="40"/>
      <c r="O96" s="40"/>
      <c r="P96" s="40"/>
      <c r="Q96" s="40"/>
    </row>
    <row r="97" spans="1:17" ht="12.75" customHeight="1">
      <c r="A97" s="16">
        <f ca="1">IF(ISBLANK(INDIRECT(CONCATENATE("'Full Data'!",A$4,ROW('Full Data'!A94)))),"",INDIRECT(CONCATENATE("'Full Data'!",A$4,ROW('Full Data'!A94))))</f>
        <v>89</v>
      </c>
      <c r="B97" s="16" t="str">
        <f ca="1">IF(ISBLANK(INDIRECT(CONCATENATE("'Full Data'!",B$4,ROW('Full Data'!B94)))),"",INDIRECT(CONCATENATE("'Full Data'!",B$4,ROW('Full Data'!B94))))</f>
        <v>Ac</v>
      </c>
      <c r="C97" s="16" t="str">
        <f ca="1">IF(ISBLANK(INDIRECT(CONCATENATE("'Full Data'!",C$4,ROW('Full Data'!C94)))),"",INDIRECT(CONCATENATE("'Full Data'!",C$4,ROW('Full Data'!C94))))</f>
        <v>actinides</v>
      </c>
      <c r="D97" s="16" t="str">
        <f ca="1">IF(ISBLANK(INDIRECT(CONCATENATE("'Full Data'!",D$4,ROW('Full Data'!D94)))),"",INDIRECT(CONCATENATE("'Full Data'!",D$4,ROW('Full Data'!D94))))</f>
        <v>III B</v>
      </c>
      <c r="E97" s="16">
        <f ca="1">IF(ISBLANK(INDIRECT(CONCATENATE("'Full Data'!",E$4,ROW('Full Data'!E94)))),"",INDIRECT(CONCATENATE("'Full Data'!",E$4,ROW('Full Data'!E94))))</f>
        <v>7</v>
      </c>
      <c r="F97" s="16" t="str">
        <f ca="1">IF(ISBLANK(INDIRECT(CONCATENATE("'Full Data'!",F$4,ROW('Full Data'!F94)))),"",INDIRECT(CONCATENATE("'Full Data'!",F$4,ROW('Full Data'!F94))))</f>
        <v>actinium</v>
      </c>
      <c r="G97" s="16" t="str">
        <f ca="1">IF(ISBLANK(INDIRECT(CONCATENATE("'Full Data'!",G$4,ROW('Full Data'!G94)))),"",INDIRECT(CONCATENATE("'Full Data'!",G$4,ROW('Full Data'!G94))))</f>
        <v>227</v>
      </c>
      <c r="H97" s="16" t="str">
        <f ca="1">IF(ISBLANK(INDIRECT(CONCATENATE("'Full Data'!",H$4,ROW('Full Data'!H94)))),"",INDIRECT(CONCATENATE("'Full Data'!",H$4,ROW('Full Data'!H94))))</f>
        <v>+3</v>
      </c>
      <c r="I97" s="16"/>
      <c r="L97" s="40"/>
      <c r="M97" s="40"/>
      <c r="N97" s="40"/>
      <c r="O97" s="40"/>
      <c r="P97" s="40"/>
      <c r="Q97" s="40"/>
    </row>
    <row r="98" spans="1:17" ht="12.75" customHeight="1">
      <c r="A98" s="16">
        <f ca="1">IF(ISBLANK(INDIRECT(CONCATENATE("'Full Data'!",A$4,ROW('Full Data'!A95)))),"",INDIRECT(CONCATENATE("'Full Data'!",A$4,ROW('Full Data'!A95))))</f>
        <v>90</v>
      </c>
      <c r="B98" s="16" t="str">
        <f ca="1">IF(ISBLANK(INDIRECT(CONCATENATE("'Full Data'!",B$4,ROW('Full Data'!B95)))),"",INDIRECT(CONCATENATE("'Full Data'!",B$4,ROW('Full Data'!B95))))</f>
        <v>Th</v>
      </c>
      <c r="C98" s="16" t="str">
        <f ca="1">IF(ISBLANK(INDIRECT(CONCATENATE("'Full Data'!",C$4,ROW('Full Data'!C95)))),"",INDIRECT(CONCATENATE("'Full Data'!",C$4,ROW('Full Data'!C95))))</f>
        <v>actinides</v>
      </c>
      <c r="D98" s="16" t="str">
        <f ca="1">IF(ISBLANK(INDIRECT(CONCATENATE("'Full Data'!",D$4,ROW('Full Data'!D95)))),"",INDIRECT(CONCATENATE("'Full Data'!",D$4,ROW('Full Data'!D95))))</f>
        <v>actinides</v>
      </c>
      <c r="E98" s="16">
        <f ca="1">IF(ISBLANK(INDIRECT(CONCATENATE("'Full Data'!",E$4,ROW('Full Data'!E95)))),"",INDIRECT(CONCATENATE("'Full Data'!",E$4,ROW('Full Data'!E95))))</f>
        <v>7</v>
      </c>
      <c r="F98" s="16" t="str">
        <f ca="1">IF(ISBLANK(INDIRECT(CONCATENATE("'Full Data'!",F$4,ROW('Full Data'!F95)))),"",INDIRECT(CONCATENATE("'Full Data'!",F$4,ROW('Full Data'!F95))))</f>
        <v>thorium</v>
      </c>
      <c r="G98" s="16" t="str">
        <f ca="1">IF(ISBLANK(INDIRECT(CONCATENATE("'Full Data'!",G$4,ROW('Full Data'!G95)))),"",INDIRECT(CONCATENATE("'Full Data'!",G$4,ROW('Full Data'!G95))))</f>
        <v>232.0</v>
      </c>
      <c r="H98" s="16" t="str">
        <f ca="1">IF(ISBLANK(INDIRECT(CONCATENATE("'Full Data'!",H$4,ROW('Full Data'!H95)))),"",INDIRECT(CONCATENATE("'Full Data'!",H$4,ROW('Full Data'!H95))))</f>
        <v>+4</v>
      </c>
      <c r="I98" s="16"/>
      <c r="L98" s="40"/>
      <c r="M98" s="40"/>
      <c r="N98" s="40"/>
      <c r="O98" s="40"/>
      <c r="P98" s="40"/>
      <c r="Q98" s="40"/>
    </row>
    <row r="99" spans="1:17" ht="12.75" customHeight="1">
      <c r="A99" s="16">
        <f ca="1">IF(ISBLANK(INDIRECT(CONCATENATE("'Full Data'!",A$4,ROW('Full Data'!A96)))),"",INDIRECT(CONCATENATE("'Full Data'!",A$4,ROW('Full Data'!A96))))</f>
        <v>91</v>
      </c>
      <c r="B99" s="16" t="str">
        <f ca="1">IF(ISBLANK(INDIRECT(CONCATENATE("'Full Data'!",B$4,ROW('Full Data'!B96)))),"",INDIRECT(CONCATENATE("'Full Data'!",B$4,ROW('Full Data'!B96))))</f>
        <v>Pa</v>
      </c>
      <c r="C99" s="16" t="str">
        <f ca="1">IF(ISBLANK(INDIRECT(CONCATENATE("'Full Data'!",C$4,ROW('Full Data'!C96)))),"",INDIRECT(CONCATENATE("'Full Data'!",C$4,ROW('Full Data'!C96))))</f>
        <v>actinides</v>
      </c>
      <c r="D99" s="16" t="str">
        <f ca="1">IF(ISBLANK(INDIRECT(CONCATENATE("'Full Data'!",D$4,ROW('Full Data'!D96)))),"",INDIRECT(CONCATENATE("'Full Data'!",D$4,ROW('Full Data'!D96))))</f>
        <v>actinides</v>
      </c>
      <c r="E99" s="16">
        <f ca="1">IF(ISBLANK(INDIRECT(CONCATENATE("'Full Data'!",E$4,ROW('Full Data'!E96)))),"",INDIRECT(CONCATENATE("'Full Data'!",E$4,ROW('Full Data'!E96))))</f>
        <v>7</v>
      </c>
      <c r="F99" s="16" t="str">
        <f ca="1">IF(ISBLANK(INDIRECT(CONCATENATE("'Full Data'!",F$4,ROW('Full Data'!F96)))),"",INDIRECT(CONCATENATE("'Full Data'!",F$4,ROW('Full Data'!F96))))</f>
        <v>protactinium</v>
      </c>
      <c r="G99" s="16" t="str">
        <f ca="1">IF(ISBLANK(INDIRECT(CONCATENATE("'Full Data'!",G$4,ROW('Full Data'!G96)))),"",INDIRECT(CONCATENATE("'Full Data'!",G$4,ROW('Full Data'!G96))))</f>
        <v>231.0</v>
      </c>
      <c r="H99" s="16" t="str">
        <f ca="1">IF(ISBLANK(INDIRECT(CONCATENATE("'Full Data'!",H$4,ROW('Full Data'!H96)))),"",INDIRECT(CONCATENATE("'Full Data'!",H$4,ROW('Full Data'!H96))))</f>
        <v>+5,4</v>
      </c>
      <c r="I99" s="16"/>
      <c r="L99" s="40"/>
      <c r="M99" s="40"/>
      <c r="N99" s="40"/>
      <c r="O99" s="40"/>
      <c r="P99" s="40"/>
      <c r="Q99" s="40"/>
    </row>
    <row r="100" spans="1:17" ht="12.75" customHeight="1">
      <c r="A100" s="16">
        <f ca="1">IF(ISBLANK(INDIRECT(CONCATENATE("'Full Data'!",A$4,ROW('Full Data'!A97)))),"",INDIRECT(CONCATENATE("'Full Data'!",A$4,ROW('Full Data'!A97))))</f>
        <v>92</v>
      </c>
      <c r="B100" s="16" t="str">
        <f ca="1">IF(ISBLANK(INDIRECT(CONCATENATE("'Full Data'!",B$4,ROW('Full Data'!B97)))),"",INDIRECT(CONCATENATE("'Full Data'!",B$4,ROW('Full Data'!B97))))</f>
        <v>U</v>
      </c>
      <c r="C100" s="16" t="str">
        <f ca="1">IF(ISBLANK(INDIRECT(CONCATENATE("'Full Data'!",C$4,ROW('Full Data'!C97)))),"",INDIRECT(CONCATENATE("'Full Data'!",C$4,ROW('Full Data'!C97))))</f>
        <v>actinides</v>
      </c>
      <c r="D100" s="16" t="str">
        <f ca="1">IF(ISBLANK(INDIRECT(CONCATENATE("'Full Data'!",D$4,ROW('Full Data'!D97)))),"",INDIRECT(CONCATENATE("'Full Data'!",D$4,ROW('Full Data'!D97))))</f>
        <v>actinides</v>
      </c>
      <c r="E100" s="16">
        <f ca="1">IF(ISBLANK(INDIRECT(CONCATENATE("'Full Data'!",E$4,ROW('Full Data'!E97)))),"",INDIRECT(CONCATENATE("'Full Data'!",E$4,ROW('Full Data'!E97))))</f>
        <v>7</v>
      </c>
      <c r="F100" s="16" t="str">
        <f ca="1">IF(ISBLANK(INDIRECT(CONCATENATE("'Full Data'!",F$4,ROW('Full Data'!F97)))),"",INDIRECT(CONCATENATE("'Full Data'!",F$4,ROW('Full Data'!F97))))</f>
        <v>uranium</v>
      </c>
      <c r="G100" s="16" t="str">
        <f ca="1">IF(ISBLANK(INDIRECT(CONCATENATE("'Full Data'!",G$4,ROW('Full Data'!G97)))),"",INDIRECT(CONCATENATE("'Full Data'!",G$4,ROW('Full Data'!G97))))</f>
        <v>238.0</v>
      </c>
      <c r="H100" s="16" t="str">
        <f ca="1">IF(ISBLANK(INDIRECT(CONCATENATE("'Full Data'!",H$4,ROW('Full Data'!H97)))),"",INDIRECT(CONCATENATE("'Full Data'!",H$4,ROW('Full Data'!H97))))</f>
        <v>+6,3,4,5</v>
      </c>
      <c r="I100" s="16"/>
      <c r="L100" s="40"/>
      <c r="M100" s="40"/>
      <c r="N100" s="40"/>
      <c r="O100" s="40"/>
      <c r="P100" s="40"/>
      <c r="Q100" s="40"/>
    </row>
    <row r="101" spans="1:17" ht="12.75" customHeight="1">
      <c r="A101" s="16">
        <f ca="1">IF(ISBLANK(INDIRECT(CONCATENATE("'Full Data'!",A$4,ROW('Full Data'!A98)))),"",INDIRECT(CONCATENATE("'Full Data'!",A$4,ROW('Full Data'!A98))))</f>
        <v>93</v>
      </c>
      <c r="B101" s="16" t="str">
        <f ca="1">IF(ISBLANK(INDIRECT(CONCATENATE("'Full Data'!",B$4,ROW('Full Data'!B98)))),"",INDIRECT(CONCATENATE("'Full Data'!",B$4,ROW('Full Data'!B98))))</f>
        <v>Np</v>
      </c>
      <c r="C101" s="16" t="str">
        <f ca="1">IF(ISBLANK(INDIRECT(CONCATENATE("'Full Data'!",C$4,ROW('Full Data'!C98)))),"",INDIRECT(CONCATENATE("'Full Data'!",C$4,ROW('Full Data'!C98))))</f>
        <v>actinides</v>
      </c>
      <c r="D101" s="16" t="str">
        <f ca="1">IF(ISBLANK(INDIRECT(CONCATENATE("'Full Data'!",D$4,ROW('Full Data'!D98)))),"",INDIRECT(CONCATENATE("'Full Data'!",D$4,ROW('Full Data'!D98))))</f>
        <v>actinides</v>
      </c>
      <c r="E101" s="16">
        <f ca="1">IF(ISBLANK(INDIRECT(CONCATENATE("'Full Data'!",E$4,ROW('Full Data'!E98)))),"",INDIRECT(CONCATENATE("'Full Data'!",E$4,ROW('Full Data'!E98))))</f>
        <v>7</v>
      </c>
      <c r="F101" s="16" t="str">
        <f ca="1">IF(ISBLANK(INDIRECT(CONCATENATE("'Full Data'!",F$4,ROW('Full Data'!F98)))),"",INDIRECT(CONCATENATE("'Full Data'!",F$4,ROW('Full Data'!F98))))</f>
        <v>neptunium</v>
      </c>
      <c r="G101" s="16" t="str">
        <f ca="1">IF(ISBLANK(INDIRECT(CONCATENATE("'Full Data'!",G$4,ROW('Full Data'!G98)))),"",INDIRECT(CONCATENATE("'Full Data'!",G$4,ROW('Full Data'!G98))))</f>
        <v>237</v>
      </c>
      <c r="H101" s="16" t="str">
        <f ca="1">IF(ISBLANK(INDIRECT(CONCATENATE("'Full Data'!",H$4,ROW('Full Data'!H98)))),"",INDIRECT(CONCATENATE("'Full Data'!",H$4,ROW('Full Data'!H98))))</f>
        <v>+5,3,4,6</v>
      </c>
      <c r="I101" s="16"/>
      <c r="L101" s="40"/>
      <c r="M101" s="40"/>
      <c r="N101" s="40"/>
      <c r="O101" s="40"/>
      <c r="P101" s="40"/>
      <c r="Q101" s="40"/>
    </row>
    <row r="102" spans="1:17" ht="12.75" customHeight="1">
      <c r="A102" s="16">
        <f ca="1">IF(ISBLANK(INDIRECT(CONCATENATE("'Full Data'!",A$4,ROW('Full Data'!A99)))),"",INDIRECT(CONCATENATE("'Full Data'!",A$4,ROW('Full Data'!A99))))</f>
        <v>94</v>
      </c>
      <c r="B102" s="16" t="str">
        <f ca="1">IF(ISBLANK(INDIRECT(CONCATENATE("'Full Data'!",B$4,ROW('Full Data'!B99)))),"",INDIRECT(CONCATENATE("'Full Data'!",B$4,ROW('Full Data'!B99))))</f>
        <v>Pu</v>
      </c>
      <c r="C102" s="16" t="str">
        <f ca="1">IF(ISBLANK(INDIRECT(CONCATENATE("'Full Data'!",C$4,ROW('Full Data'!C99)))),"",INDIRECT(CONCATENATE("'Full Data'!",C$4,ROW('Full Data'!C99))))</f>
        <v>actinides</v>
      </c>
      <c r="D102" s="16" t="str">
        <f ca="1">IF(ISBLANK(INDIRECT(CONCATENATE("'Full Data'!",D$4,ROW('Full Data'!D99)))),"",INDIRECT(CONCATENATE("'Full Data'!",D$4,ROW('Full Data'!D99))))</f>
        <v>actinides</v>
      </c>
      <c r="E102" s="16">
        <f ca="1">IF(ISBLANK(INDIRECT(CONCATENATE("'Full Data'!",E$4,ROW('Full Data'!E99)))),"",INDIRECT(CONCATENATE("'Full Data'!",E$4,ROW('Full Data'!E99))))</f>
        <v>7</v>
      </c>
      <c r="F102" s="16" t="str">
        <f ca="1">IF(ISBLANK(INDIRECT(CONCATENATE("'Full Data'!",F$4,ROW('Full Data'!F99)))),"",INDIRECT(CONCATENATE("'Full Data'!",F$4,ROW('Full Data'!F99))))</f>
        <v>plutonium</v>
      </c>
      <c r="G102" s="16" t="str">
        <f ca="1">IF(ISBLANK(INDIRECT(CONCATENATE("'Full Data'!",G$4,ROW('Full Data'!G99)))),"",INDIRECT(CONCATENATE("'Full Data'!",G$4,ROW('Full Data'!G99))))</f>
        <v>244</v>
      </c>
      <c r="H102" s="16" t="str">
        <f ca="1">IF(ISBLANK(INDIRECT(CONCATENATE("'Full Data'!",H$4,ROW('Full Data'!H99)))),"",INDIRECT(CONCATENATE("'Full Data'!",H$4,ROW('Full Data'!H99))))</f>
        <v>+4,3,5,6</v>
      </c>
      <c r="I102" s="16"/>
      <c r="L102" s="40"/>
      <c r="M102" s="40"/>
      <c r="N102" s="40"/>
      <c r="O102" s="40"/>
      <c r="P102" s="40"/>
      <c r="Q102" s="40"/>
    </row>
    <row r="103" spans="1:17" ht="12.75" customHeight="1">
      <c r="A103" s="16">
        <f ca="1">IF(ISBLANK(INDIRECT(CONCATENATE("'Full Data'!",A$4,ROW('Full Data'!A100)))),"",INDIRECT(CONCATENATE("'Full Data'!",A$4,ROW('Full Data'!A100))))</f>
        <v>95</v>
      </c>
      <c r="B103" s="16" t="str">
        <f ca="1">IF(ISBLANK(INDIRECT(CONCATENATE("'Full Data'!",B$4,ROW('Full Data'!B100)))),"",INDIRECT(CONCATENATE("'Full Data'!",B$4,ROW('Full Data'!B100))))</f>
        <v>Am</v>
      </c>
      <c r="C103" s="16" t="str">
        <f ca="1">IF(ISBLANK(INDIRECT(CONCATENATE("'Full Data'!",C$4,ROW('Full Data'!C100)))),"",INDIRECT(CONCATENATE("'Full Data'!",C$4,ROW('Full Data'!C100))))</f>
        <v>actinides</v>
      </c>
      <c r="D103" s="16" t="str">
        <f ca="1">IF(ISBLANK(INDIRECT(CONCATENATE("'Full Data'!",D$4,ROW('Full Data'!D100)))),"",INDIRECT(CONCATENATE("'Full Data'!",D$4,ROW('Full Data'!D100))))</f>
        <v>actinides</v>
      </c>
      <c r="E103" s="16">
        <f ca="1">IF(ISBLANK(INDIRECT(CONCATENATE("'Full Data'!",E$4,ROW('Full Data'!E100)))),"",INDIRECT(CONCATENATE("'Full Data'!",E$4,ROW('Full Data'!E100))))</f>
        <v>7</v>
      </c>
      <c r="F103" s="16" t="str">
        <f ca="1">IF(ISBLANK(INDIRECT(CONCATENATE("'Full Data'!",F$4,ROW('Full Data'!F100)))),"",INDIRECT(CONCATENATE("'Full Data'!",F$4,ROW('Full Data'!F100))))</f>
        <v>americium</v>
      </c>
      <c r="G103" s="16" t="str">
        <f ca="1">IF(ISBLANK(INDIRECT(CONCATENATE("'Full Data'!",G$4,ROW('Full Data'!G100)))),"",INDIRECT(CONCATENATE("'Full Data'!",G$4,ROW('Full Data'!G100))))</f>
        <v>243</v>
      </c>
      <c r="H103" s="16" t="str">
        <f ca="1">IF(ISBLANK(INDIRECT(CONCATENATE("'Full Data'!",H$4,ROW('Full Data'!H100)))),"",INDIRECT(CONCATENATE("'Full Data'!",H$4,ROW('Full Data'!H100))))</f>
        <v>+3,4,5,6</v>
      </c>
      <c r="I103" s="16"/>
      <c r="L103" s="40"/>
      <c r="M103" s="40"/>
      <c r="N103" s="40"/>
      <c r="O103" s="40"/>
      <c r="P103" s="40"/>
      <c r="Q103" s="40"/>
    </row>
    <row r="104" spans="1:17" ht="12.75" customHeight="1">
      <c r="A104" s="16">
        <f ca="1">IF(ISBLANK(INDIRECT(CONCATENATE("'Full Data'!",A$4,ROW('Full Data'!A101)))),"",INDIRECT(CONCATENATE("'Full Data'!",A$4,ROW('Full Data'!A101))))</f>
        <v>96</v>
      </c>
      <c r="B104" s="16" t="str">
        <f ca="1">IF(ISBLANK(INDIRECT(CONCATENATE("'Full Data'!",B$4,ROW('Full Data'!B101)))),"",INDIRECT(CONCATENATE("'Full Data'!",B$4,ROW('Full Data'!B101))))</f>
        <v>Cm</v>
      </c>
      <c r="C104" s="16" t="str">
        <f ca="1">IF(ISBLANK(INDIRECT(CONCATENATE("'Full Data'!",C$4,ROW('Full Data'!C101)))),"",INDIRECT(CONCATENATE("'Full Data'!",C$4,ROW('Full Data'!C101))))</f>
        <v>actinides</v>
      </c>
      <c r="D104" s="16" t="str">
        <f ca="1">IF(ISBLANK(INDIRECT(CONCATENATE("'Full Data'!",D$4,ROW('Full Data'!D101)))),"",INDIRECT(CONCATENATE("'Full Data'!",D$4,ROW('Full Data'!D101))))</f>
        <v>actinides</v>
      </c>
      <c r="E104" s="16">
        <f ca="1">IF(ISBLANK(INDIRECT(CONCATENATE("'Full Data'!",E$4,ROW('Full Data'!E101)))),"",INDIRECT(CONCATENATE("'Full Data'!",E$4,ROW('Full Data'!E101))))</f>
        <v>7</v>
      </c>
      <c r="F104" s="16" t="str">
        <f ca="1">IF(ISBLANK(INDIRECT(CONCATENATE("'Full Data'!",F$4,ROW('Full Data'!F101)))),"",INDIRECT(CONCATENATE("'Full Data'!",F$4,ROW('Full Data'!F101))))</f>
        <v>curium</v>
      </c>
      <c r="G104" s="16" t="str">
        <f ca="1">IF(ISBLANK(INDIRECT(CONCATENATE("'Full Data'!",G$4,ROW('Full Data'!G101)))),"",INDIRECT(CONCATENATE("'Full Data'!",G$4,ROW('Full Data'!G101))))</f>
        <v>247</v>
      </c>
      <c r="H104" s="16" t="str">
        <f ca="1">IF(ISBLANK(INDIRECT(CONCATENATE("'Full Data'!",H$4,ROW('Full Data'!H101)))),"",INDIRECT(CONCATENATE("'Full Data'!",H$4,ROW('Full Data'!H101))))</f>
        <v>+3</v>
      </c>
      <c r="I104" s="16"/>
      <c r="L104" s="40"/>
      <c r="M104" s="40"/>
      <c r="N104" s="40"/>
      <c r="O104" s="40"/>
      <c r="P104" s="40"/>
      <c r="Q104" s="40"/>
    </row>
    <row r="105" spans="1:17" ht="12.75" customHeight="1">
      <c r="A105" s="16">
        <f ca="1">IF(ISBLANK(INDIRECT(CONCATENATE("'Full Data'!",A$4,ROW('Full Data'!A102)))),"",INDIRECT(CONCATENATE("'Full Data'!",A$4,ROW('Full Data'!A102))))</f>
        <v>97</v>
      </c>
      <c r="B105" s="16" t="str">
        <f ca="1">IF(ISBLANK(INDIRECT(CONCATENATE("'Full Data'!",B$4,ROW('Full Data'!B102)))),"",INDIRECT(CONCATENATE("'Full Data'!",B$4,ROW('Full Data'!B102))))</f>
        <v>Bk</v>
      </c>
      <c r="C105" s="16" t="str">
        <f ca="1">IF(ISBLANK(INDIRECT(CONCATENATE("'Full Data'!",C$4,ROW('Full Data'!C102)))),"",INDIRECT(CONCATENATE("'Full Data'!",C$4,ROW('Full Data'!C102))))</f>
        <v>actinides</v>
      </c>
      <c r="D105" s="16" t="str">
        <f ca="1">IF(ISBLANK(INDIRECT(CONCATENATE("'Full Data'!",D$4,ROW('Full Data'!D102)))),"",INDIRECT(CONCATENATE("'Full Data'!",D$4,ROW('Full Data'!D102))))</f>
        <v>actinides</v>
      </c>
      <c r="E105" s="16">
        <f ca="1">IF(ISBLANK(INDIRECT(CONCATENATE("'Full Data'!",E$4,ROW('Full Data'!E102)))),"",INDIRECT(CONCATENATE("'Full Data'!",E$4,ROW('Full Data'!E102))))</f>
        <v>7</v>
      </c>
      <c r="F105" s="16" t="str">
        <f ca="1">IF(ISBLANK(INDIRECT(CONCATENATE("'Full Data'!",F$4,ROW('Full Data'!F102)))),"",INDIRECT(CONCATENATE("'Full Data'!",F$4,ROW('Full Data'!F102))))</f>
        <v>berkelium</v>
      </c>
      <c r="G105" s="16" t="str">
        <f ca="1">IF(ISBLANK(INDIRECT(CONCATENATE("'Full Data'!",G$4,ROW('Full Data'!G102)))),"",INDIRECT(CONCATENATE("'Full Data'!",G$4,ROW('Full Data'!G102))))</f>
        <v>247</v>
      </c>
      <c r="H105" s="16" t="str">
        <f ca="1">IF(ISBLANK(INDIRECT(CONCATENATE("'Full Data'!",H$4,ROW('Full Data'!H102)))),"",INDIRECT(CONCATENATE("'Full Data'!",H$4,ROW('Full Data'!H102))))</f>
        <v>+3,4</v>
      </c>
      <c r="I105" s="16"/>
      <c r="L105" s="40"/>
      <c r="M105" s="40"/>
      <c r="N105" s="40"/>
      <c r="O105" s="40"/>
      <c r="P105" s="40"/>
      <c r="Q105" s="40"/>
    </row>
    <row r="106" spans="1:17" ht="12.75" customHeight="1">
      <c r="A106" s="16">
        <f ca="1">IF(ISBLANK(INDIRECT(CONCATENATE("'Full Data'!",A$4,ROW('Full Data'!A103)))),"",INDIRECT(CONCATENATE("'Full Data'!",A$4,ROW('Full Data'!A103))))</f>
        <v>98</v>
      </c>
      <c r="B106" s="16" t="str">
        <f ca="1">IF(ISBLANK(INDIRECT(CONCATENATE("'Full Data'!",B$4,ROW('Full Data'!B103)))),"",INDIRECT(CONCATENATE("'Full Data'!",B$4,ROW('Full Data'!B103))))</f>
        <v>Cf</v>
      </c>
      <c r="C106" s="16" t="str">
        <f ca="1">IF(ISBLANK(INDIRECT(CONCATENATE("'Full Data'!",C$4,ROW('Full Data'!C103)))),"",INDIRECT(CONCATENATE("'Full Data'!",C$4,ROW('Full Data'!C103))))</f>
        <v>actinides</v>
      </c>
      <c r="D106" s="16" t="str">
        <f ca="1">IF(ISBLANK(INDIRECT(CONCATENATE("'Full Data'!",D$4,ROW('Full Data'!D103)))),"",INDIRECT(CONCATENATE("'Full Data'!",D$4,ROW('Full Data'!D103))))</f>
        <v>actinides</v>
      </c>
      <c r="E106" s="16">
        <f ca="1">IF(ISBLANK(INDIRECT(CONCATENATE("'Full Data'!",E$4,ROW('Full Data'!E103)))),"",INDIRECT(CONCATENATE("'Full Data'!",E$4,ROW('Full Data'!E103))))</f>
        <v>7</v>
      </c>
      <c r="F106" s="16" t="str">
        <f ca="1">IF(ISBLANK(INDIRECT(CONCATENATE("'Full Data'!",F$4,ROW('Full Data'!F103)))),"",INDIRECT(CONCATENATE("'Full Data'!",F$4,ROW('Full Data'!F103))))</f>
        <v>californium</v>
      </c>
      <c r="G106" s="16" t="str">
        <f ca="1">IF(ISBLANK(INDIRECT(CONCATENATE("'Full Data'!",G$4,ROW('Full Data'!G103)))),"",INDIRECT(CONCATENATE("'Full Data'!",G$4,ROW('Full Data'!G103))))</f>
        <v>251</v>
      </c>
      <c r="H106" s="16" t="str">
        <f ca="1">IF(ISBLANK(INDIRECT(CONCATENATE("'Full Data'!",H$4,ROW('Full Data'!H103)))),"",INDIRECT(CONCATENATE("'Full Data'!",H$4,ROW('Full Data'!H103))))</f>
        <v>+3</v>
      </c>
      <c r="I106" s="16"/>
      <c r="L106" s="40"/>
      <c r="M106" s="40"/>
      <c r="N106" s="40"/>
      <c r="O106" s="40"/>
      <c r="P106" s="40"/>
      <c r="Q106" s="40"/>
    </row>
    <row r="107" spans="1:17" ht="12.75" customHeight="1">
      <c r="A107" s="16">
        <f ca="1">IF(ISBLANK(INDIRECT(CONCATENATE("'Full Data'!",A$4,ROW('Full Data'!A104)))),"",INDIRECT(CONCATENATE("'Full Data'!",A$4,ROW('Full Data'!A104))))</f>
        <v>99</v>
      </c>
      <c r="B107" s="16" t="str">
        <f ca="1">IF(ISBLANK(INDIRECT(CONCATENATE("'Full Data'!",B$4,ROW('Full Data'!B104)))),"",INDIRECT(CONCATENATE("'Full Data'!",B$4,ROW('Full Data'!B104))))</f>
        <v>Es</v>
      </c>
      <c r="C107" s="16" t="str">
        <f ca="1">IF(ISBLANK(INDIRECT(CONCATENATE("'Full Data'!",C$4,ROW('Full Data'!C104)))),"",INDIRECT(CONCATENATE("'Full Data'!",C$4,ROW('Full Data'!C104))))</f>
        <v>actinides</v>
      </c>
      <c r="D107" s="16" t="str">
        <f ca="1">IF(ISBLANK(INDIRECT(CONCATENATE("'Full Data'!",D$4,ROW('Full Data'!D104)))),"",INDIRECT(CONCATENATE("'Full Data'!",D$4,ROW('Full Data'!D104))))</f>
        <v>actinides</v>
      </c>
      <c r="E107" s="16">
        <f ca="1">IF(ISBLANK(INDIRECT(CONCATENATE("'Full Data'!",E$4,ROW('Full Data'!E104)))),"",INDIRECT(CONCATENATE("'Full Data'!",E$4,ROW('Full Data'!E104))))</f>
        <v>7</v>
      </c>
      <c r="F107" s="16" t="str">
        <f ca="1">IF(ISBLANK(INDIRECT(CONCATENATE("'Full Data'!",F$4,ROW('Full Data'!F104)))),"",INDIRECT(CONCATENATE("'Full Data'!",F$4,ROW('Full Data'!F104))))</f>
        <v>einsteinium</v>
      </c>
      <c r="G107" s="16" t="str">
        <f ca="1">IF(ISBLANK(INDIRECT(CONCATENATE("'Full Data'!",G$4,ROW('Full Data'!G104)))),"",INDIRECT(CONCATENATE("'Full Data'!",G$4,ROW('Full Data'!G104))))</f>
        <v>252</v>
      </c>
      <c r="H107" s="16" t="str">
        <f ca="1">IF(ISBLANK(INDIRECT(CONCATENATE("'Full Data'!",H$4,ROW('Full Data'!H104)))),"",INDIRECT(CONCATENATE("'Full Data'!",H$4,ROW('Full Data'!H104))))</f>
        <v>+3</v>
      </c>
      <c r="I107" s="16"/>
      <c r="L107" s="40"/>
      <c r="M107" s="40"/>
      <c r="N107" s="40"/>
      <c r="O107" s="40"/>
      <c r="P107" s="40"/>
      <c r="Q107" s="40"/>
    </row>
    <row r="108" spans="1:17" ht="12.75" customHeight="1">
      <c r="A108" s="16">
        <f ca="1">IF(ISBLANK(INDIRECT(CONCATENATE("'Full Data'!",A$4,ROW('Full Data'!A105)))),"",INDIRECT(CONCATENATE("'Full Data'!",A$4,ROW('Full Data'!A105))))</f>
        <v>100</v>
      </c>
      <c r="B108" s="16" t="str">
        <f ca="1">IF(ISBLANK(INDIRECT(CONCATENATE("'Full Data'!",B$4,ROW('Full Data'!B105)))),"",INDIRECT(CONCATENATE("'Full Data'!",B$4,ROW('Full Data'!B105))))</f>
        <v>Fm</v>
      </c>
      <c r="C108" s="16" t="str">
        <f ca="1">IF(ISBLANK(INDIRECT(CONCATENATE("'Full Data'!",C$4,ROW('Full Data'!C105)))),"",INDIRECT(CONCATENATE("'Full Data'!",C$4,ROW('Full Data'!C105))))</f>
        <v>actinides</v>
      </c>
      <c r="D108" s="16" t="str">
        <f ca="1">IF(ISBLANK(INDIRECT(CONCATENATE("'Full Data'!",D$4,ROW('Full Data'!D105)))),"",INDIRECT(CONCATENATE("'Full Data'!",D$4,ROW('Full Data'!D105))))</f>
        <v>actinides</v>
      </c>
      <c r="E108" s="16">
        <f ca="1">IF(ISBLANK(INDIRECT(CONCATENATE("'Full Data'!",E$4,ROW('Full Data'!E105)))),"",INDIRECT(CONCATENATE("'Full Data'!",E$4,ROW('Full Data'!E105))))</f>
        <v>7</v>
      </c>
      <c r="F108" s="16" t="str">
        <f ca="1">IF(ISBLANK(INDIRECT(CONCATENATE("'Full Data'!",F$4,ROW('Full Data'!F105)))),"",INDIRECT(CONCATENATE("'Full Data'!",F$4,ROW('Full Data'!F105))))</f>
        <v>fermium</v>
      </c>
      <c r="G108" s="16" t="str">
        <f ca="1">IF(ISBLANK(INDIRECT(CONCATENATE("'Full Data'!",G$4,ROW('Full Data'!G105)))),"",INDIRECT(CONCATENATE("'Full Data'!",G$4,ROW('Full Data'!G105))))</f>
        <v>257</v>
      </c>
      <c r="H108" s="16" t="str">
        <f ca="1">IF(ISBLANK(INDIRECT(CONCATENATE("'Full Data'!",H$4,ROW('Full Data'!H105)))),"",INDIRECT(CONCATENATE("'Full Data'!",H$4,ROW('Full Data'!H105))))</f>
        <v>+3</v>
      </c>
      <c r="I108" s="16"/>
      <c r="L108" s="40"/>
      <c r="M108" s="40"/>
      <c r="N108" s="40"/>
      <c r="O108" s="40"/>
      <c r="P108" s="40"/>
      <c r="Q108" s="40"/>
    </row>
    <row r="109" spans="1:17" ht="12.75" customHeight="1">
      <c r="A109" s="16">
        <f ca="1">IF(ISBLANK(INDIRECT(CONCATENATE("'Full Data'!",A$4,ROW('Full Data'!A106)))),"",INDIRECT(CONCATENATE("'Full Data'!",A$4,ROW('Full Data'!A106))))</f>
        <v>101</v>
      </c>
      <c r="B109" s="16" t="str">
        <f ca="1">IF(ISBLANK(INDIRECT(CONCATENATE("'Full Data'!",B$4,ROW('Full Data'!B106)))),"",INDIRECT(CONCATENATE("'Full Data'!",B$4,ROW('Full Data'!B106))))</f>
        <v>Md</v>
      </c>
      <c r="C109" s="16" t="str">
        <f ca="1">IF(ISBLANK(INDIRECT(CONCATENATE("'Full Data'!",C$4,ROW('Full Data'!C106)))),"",INDIRECT(CONCATENATE("'Full Data'!",C$4,ROW('Full Data'!C106))))</f>
        <v>actinides</v>
      </c>
      <c r="D109" s="16" t="str">
        <f ca="1">IF(ISBLANK(INDIRECT(CONCATENATE("'Full Data'!",D$4,ROW('Full Data'!D106)))),"",INDIRECT(CONCATENATE("'Full Data'!",D$4,ROW('Full Data'!D106))))</f>
        <v>actinides</v>
      </c>
      <c r="E109" s="16">
        <f ca="1">IF(ISBLANK(INDIRECT(CONCATENATE("'Full Data'!",E$4,ROW('Full Data'!E106)))),"",INDIRECT(CONCATENATE("'Full Data'!",E$4,ROW('Full Data'!E106))))</f>
        <v>7</v>
      </c>
      <c r="F109" s="16" t="str">
        <f ca="1">IF(ISBLANK(INDIRECT(CONCATENATE("'Full Data'!",F$4,ROW('Full Data'!F106)))),"",INDIRECT(CONCATENATE("'Full Data'!",F$4,ROW('Full Data'!F106))))</f>
        <v>mendelevium</v>
      </c>
      <c r="G109" s="16" t="str">
        <f ca="1">IF(ISBLANK(INDIRECT(CONCATENATE("'Full Data'!",G$4,ROW('Full Data'!G106)))),"",INDIRECT(CONCATENATE("'Full Data'!",G$4,ROW('Full Data'!G106))))</f>
        <v>258</v>
      </c>
      <c r="H109" s="16" t="str">
        <f ca="1">IF(ISBLANK(INDIRECT(CONCATENATE("'Full Data'!",H$4,ROW('Full Data'!H106)))),"",INDIRECT(CONCATENATE("'Full Data'!",H$4,ROW('Full Data'!H106))))</f>
        <v>+3,2</v>
      </c>
      <c r="I109" s="16"/>
      <c r="L109" s="40"/>
      <c r="M109" s="40"/>
      <c r="N109" s="40"/>
      <c r="O109" s="40"/>
      <c r="P109" s="40"/>
      <c r="Q109" s="40"/>
    </row>
    <row r="110" spans="1:17" ht="12.75" customHeight="1">
      <c r="A110" s="16">
        <f ca="1">IF(ISBLANK(INDIRECT(CONCATENATE("'Full Data'!",A$4,ROW('Full Data'!A107)))),"",INDIRECT(CONCATENATE("'Full Data'!",A$4,ROW('Full Data'!A107))))</f>
        <v>102</v>
      </c>
      <c r="B110" s="16" t="str">
        <f ca="1">IF(ISBLANK(INDIRECT(CONCATENATE("'Full Data'!",B$4,ROW('Full Data'!B107)))),"",INDIRECT(CONCATENATE("'Full Data'!",B$4,ROW('Full Data'!B107))))</f>
        <v>No</v>
      </c>
      <c r="C110" s="16" t="str">
        <f ca="1">IF(ISBLANK(INDIRECT(CONCATENATE("'Full Data'!",C$4,ROW('Full Data'!C107)))),"",INDIRECT(CONCATENATE("'Full Data'!",C$4,ROW('Full Data'!C107))))</f>
        <v>actinides</v>
      </c>
      <c r="D110" s="16" t="str">
        <f ca="1">IF(ISBLANK(INDIRECT(CONCATENATE("'Full Data'!",D$4,ROW('Full Data'!D107)))),"",INDIRECT(CONCATENATE("'Full Data'!",D$4,ROW('Full Data'!D107))))</f>
        <v>actinides</v>
      </c>
      <c r="E110" s="16">
        <f ca="1">IF(ISBLANK(INDIRECT(CONCATENATE("'Full Data'!",E$4,ROW('Full Data'!E107)))),"",INDIRECT(CONCATENATE("'Full Data'!",E$4,ROW('Full Data'!E107))))</f>
        <v>7</v>
      </c>
      <c r="F110" s="16" t="str">
        <f ca="1">IF(ISBLANK(INDIRECT(CONCATENATE("'Full Data'!",F$4,ROW('Full Data'!F107)))),"",INDIRECT(CONCATENATE("'Full Data'!",F$4,ROW('Full Data'!F107))))</f>
        <v>nobelium</v>
      </c>
      <c r="G110" s="16" t="str">
        <f ca="1">IF(ISBLANK(INDIRECT(CONCATENATE("'Full Data'!",G$4,ROW('Full Data'!G107)))),"",INDIRECT(CONCATENATE("'Full Data'!",G$4,ROW('Full Data'!G107))))</f>
        <v>259</v>
      </c>
      <c r="H110" s="16" t="str">
        <f ca="1">IF(ISBLANK(INDIRECT(CONCATENATE("'Full Data'!",H$4,ROW('Full Data'!H107)))),"",INDIRECT(CONCATENATE("'Full Data'!",H$4,ROW('Full Data'!H107))))</f>
        <v>+2,3</v>
      </c>
      <c r="I110" s="16"/>
      <c r="L110" s="40"/>
      <c r="M110" s="40"/>
      <c r="N110" s="40"/>
      <c r="O110" s="40"/>
      <c r="P110" s="40"/>
      <c r="Q110" s="40"/>
    </row>
    <row r="111" spans="1:17" ht="12.75" customHeight="1">
      <c r="A111" s="16">
        <f ca="1">IF(ISBLANK(INDIRECT(CONCATENATE("'Full Data'!",A$4,ROW('Full Data'!A108)))),"",INDIRECT(CONCATENATE("'Full Data'!",A$4,ROW('Full Data'!A108))))</f>
        <v>103</v>
      </c>
      <c r="B111" s="16" t="str">
        <f ca="1">IF(ISBLANK(INDIRECT(CONCATENATE("'Full Data'!",B$4,ROW('Full Data'!B108)))),"",INDIRECT(CONCATENATE("'Full Data'!",B$4,ROW('Full Data'!B108))))</f>
        <v>Lr</v>
      </c>
      <c r="C111" s="16">
        <f ca="1">IF(ISBLANK(INDIRECT(CONCATENATE("'Full Data'!",C$4,ROW('Full Data'!C108)))),"",INDIRECT(CONCATENATE("'Full Data'!",C$4,ROW('Full Data'!C108))))</f>
        <v>3</v>
      </c>
      <c r="D111" s="16" t="str">
        <f ca="1">IF(ISBLANK(INDIRECT(CONCATENATE("'Full Data'!",D$4,ROW('Full Data'!D108)))),"",INDIRECT(CONCATENATE("'Full Data'!",D$4,ROW('Full Data'!D108))))</f>
        <v>actinides</v>
      </c>
      <c r="E111" s="16">
        <f ca="1">IF(ISBLANK(INDIRECT(CONCATENATE("'Full Data'!",E$4,ROW('Full Data'!E108)))),"",INDIRECT(CONCATENATE("'Full Data'!",E$4,ROW('Full Data'!E108))))</f>
        <v>7</v>
      </c>
      <c r="F111" s="16" t="str">
        <f ca="1">IF(ISBLANK(INDIRECT(CONCATENATE("'Full Data'!",F$4,ROW('Full Data'!F108)))),"",INDIRECT(CONCATENATE("'Full Data'!",F$4,ROW('Full Data'!F108))))</f>
        <v>lawrencium</v>
      </c>
      <c r="G111" s="16" t="str">
        <f ca="1">IF(ISBLANK(INDIRECT(CONCATENATE("'Full Data'!",G$4,ROW('Full Data'!G108)))),"",INDIRECT(CONCATENATE("'Full Data'!",G$4,ROW('Full Data'!G108))))</f>
        <v>262</v>
      </c>
      <c r="H111" s="16" t="str">
        <f ca="1">IF(ISBLANK(INDIRECT(CONCATENATE("'Full Data'!",H$4,ROW('Full Data'!H108)))),"",INDIRECT(CONCATENATE("'Full Data'!",H$4,ROW('Full Data'!H108))))</f>
        <v>+3</v>
      </c>
      <c r="I111" s="16"/>
      <c r="L111" s="40"/>
      <c r="M111" s="40"/>
      <c r="N111" s="40"/>
      <c r="O111" s="40"/>
      <c r="P111" s="40"/>
      <c r="Q111" s="40"/>
    </row>
    <row r="112" spans="1:17" ht="12.75" customHeight="1">
      <c r="A112" s="16">
        <f ca="1">IF(ISBLANK(INDIRECT(CONCATENATE("'Full Data'!",A$4,ROW('Full Data'!A109)))),"",INDIRECT(CONCATENATE("'Full Data'!",A$4,ROW('Full Data'!A109))))</f>
        <v>104</v>
      </c>
      <c r="B112" s="16" t="str">
        <f ca="1">IF(ISBLANK(INDIRECT(CONCATENATE("'Full Data'!",B$4,ROW('Full Data'!B109)))),"",INDIRECT(CONCATENATE("'Full Data'!",B$4,ROW('Full Data'!B109))))</f>
        <v>Rf</v>
      </c>
      <c r="C112" s="16">
        <f ca="1">IF(ISBLANK(INDIRECT(CONCATENATE("'Full Data'!",C$4,ROW('Full Data'!C109)))),"",INDIRECT(CONCATENATE("'Full Data'!",C$4,ROW('Full Data'!C109))))</f>
        <v>4</v>
      </c>
      <c r="D112" s="16" t="str">
        <f ca="1">IF(ISBLANK(INDIRECT(CONCATENATE("'Full Data'!",D$4,ROW('Full Data'!D109)))),"",INDIRECT(CONCATENATE("'Full Data'!",D$4,ROW('Full Data'!D109))))</f>
        <v>IV B</v>
      </c>
      <c r="E112" s="16">
        <f ca="1">IF(ISBLANK(INDIRECT(CONCATENATE("'Full Data'!",E$4,ROW('Full Data'!E109)))),"",INDIRECT(CONCATENATE("'Full Data'!",E$4,ROW('Full Data'!E109))))</f>
        <v>7</v>
      </c>
      <c r="F112" s="16" t="str">
        <f ca="1">IF(ISBLANK(INDIRECT(CONCATENATE("'Full Data'!",F$4,ROW('Full Data'!F109)))),"",INDIRECT(CONCATENATE("'Full Data'!",F$4,ROW('Full Data'!F109))))</f>
        <v>rutherfordium</v>
      </c>
      <c r="G112" s="16" t="str">
        <f ca="1">IF(ISBLANK(INDIRECT(CONCATENATE("'Full Data'!",G$4,ROW('Full Data'!G109)))),"",INDIRECT(CONCATENATE("'Full Data'!",G$4,ROW('Full Data'!G109))))</f>
        <v>267</v>
      </c>
      <c r="H112" s="16">
        <f ca="1">IF(ISBLANK(INDIRECT(CONCATENATE("'Full Data'!",H$4,ROW('Full Data'!H109)))),"",INDIRECT(CONCATENATE("'Full Data'!",H$4,ROW('Full Data'!H109))))</f>
      </c>
      <c r="I112" s="16"/>
      <c r="L112" s="40"/>
      <c r="M112" s="40"/>
      <c r="N112" s="40"/>
      <c r="O112" s="40"/>
      <c r="P112" s="40"/>
      <c r="Q112" s="40"/>
    </row>
    <row r="113" spans="1:17" ht="12.75" customHeight="1">
      <c r="A113" s="16">
        <f ca="1">IF(ISBLANK(INDIRECT(CONCATENATE("'Full Data'!",A$4,ROW('Full Data'!A110)))),"",INDIRECT(CONCATENATE("'Full Data'!",A$4,ROW('Full Data'!A110))))</f>
        <v>105</v>
      </c>
      <c r="B113" s="16" t="str">
        <f ca="1">IF(ISBLANK(INDIRECT(CONCATENATE("'Full Data'!",B$4,ROW('Full Data'!B110)))),"",INDIRECT(CONCATENATE("'Full Data'!",B$4,ROW('Full Data'!B110))))</f>
        <v>Db</v>
      </c>
      <c r="C113" s="16">
        <f ca="1">IF(ISBLANK(INDIRECT(CONCATENATE("'Full Data'!",C$4,ROW('Full Data'!C110)))),"",INDIRECT(CONCATENATE("'Full Data'!",C$4,ROW('Full Data'!C110))))</f>
        <v>5</v>
      </c>
      <c r="D113" s="16" t="str">
        <f ca="1">IF(ISBLANK(INDIRECT(CONCATENATE("'Full Data'!",D$4,ROW('Full Data'!D110)))),"",INDIRECT(CONCATENATE("'Full Data'!",D$4,ROW('Full Data'!D110))))</f>
        <v>V B</v>
      </c>
      <c r="E113" s="16">
        <f ca="1">IF(ISBLANK(INDIRECT(CONCATENATE("'Full Data'!",E$4,ROW('Full Data'!E110)))),"",INDIRECT(CONCATENATE("'Full Data'!",E$4,ROW('Full Data'!E110))))</f>
        <v>7</v>
      </c>
      <c r="F113" s="16" t="str">
        <f ca="1">IF(ISBLANK(INDIRECT(CONCATENATE("'Full Data'!",F$4,ROW('Full Data'!F110)))),"",INDIRECT(CONCATENATE("'Full Data'!",F$4,ROW('Full Data'!F110))))</f>
        <v>dubnium</v>
      </c>
      <c r="G113" s="16" t="str">
        <f ca="1">IF(ISBLANK(INDIRECT(CONCATENATE("'Full Data'!",G$4,ROW('Full Data'!G110)))),"",INDIRECT(CONCATENATE("'Full Data'!",G$4,ROW('Full Data'!G110))))</f>
        <v>268</v>
      </c>
      <c r="H113" s="16">
        <f ca="1">IF(ISBLANK(INDIRECT(CONCATENATE("'Full Data'!",H$4,ROW('Full Data'!H110)))),"",INDIRECT(CONCATENATE("'Full Data'!",H$4,ROW('Full Data'!H110))))</f>
      </c>
      <c r="I113" s="16"/>
      <c r="L113" s="40"/>
      <c r="M113" s="40"/>
      <c r="N113" s="40"/>
      <c r="O113" s="40"/>
      <c r="P113" s="40"/>
      <c r="Q113" s="40"/>
    </row>
    <row r="114" spans="1:17" ht="12.75" customHeight="1">
      <c r="A114" s="16">
        <f ca="1">IF(ISBLANK(INDIRECT(CONCATENATE("'Full Data'!",A$4,ROW('Full Data'!A111)))),"",INDIRECT(CONCATENATE("'Full Data'!",A$4,ROW('Full Data'!A111))))</f>
        <v>106</v>
      </c>
      <c r="B114" s="16" t="str">
        <f ca="1">IF(ISBLANK(INDIRECT(CONCATENATE("'Full Data'!",B$4,ROW('Full Data'!B111)))),"",INDIRECT(CONCATENATE("'Full Data'!",B$4,ROW('Full Data'!B111))))</f>
        <v>Sg</v>
      </c>
      <c r="C114" s="16">
        <f ca="1">IF(ISBLANK(INDIRECT(CONCATENATE("'Full Data'!",C$4,ROW('Full Data'!C111)))),"",INDIRECT(CONCATENATE("'Full Data'!",C$4,ROW('Full Data'!C111))))</f>
        <v>6</v>
      </c>
      <c r="D114" s="16" t="str">
        <f ca="1">IF(ISBLANK(INDIRECT(CONCATENATE("'Full Data'!",D$4,ROW('Full Data'!D111)))),"",INDIRECT(CONCATENATE("'Full Data'!",D$4,ROW('Full Data'!D111))))</f>
        <v>VI B</v>
      </c>
      <c r="E114" s="16">
        <f ca="1">IF(ISBLANK(INDIRECT(CONCATENATE("'Full Data'!",E$4,ROW('Full Data'!E111)))),"",INDIRECT(CONCATENATE("'Full Data'!",E$4,ROW('Full Data'!E111))))</f>
        <v>7</v>
      </c>
      <c r="F114" s="16" t="str">
        <f ca="1">IF(ISBLANK(INDIRECT(CONCATENATE("'Full Data'!",F$4,ROW('Full Data'!F111)))),"",INDIRECT(CONCATENATE("'Full Data'!",F$4,ROW('Full Data'!F111))))</f>
        <v>seaborgium</v>
      </c>
      <c r="G114" s="16" t="str">
        <f ca="1">IF(ISBLANK(INDIRECT(CONCATENATE("'Full Data'!",G$4,ROW('Full Data'!G111)))),"",INDIRECT(CONCATENATE("'Full Data'!",G$4,ROW('Full Data'!G111))))</f>
        <v>271</v>
      </c>
      <c r="H114" s="16">
        <f ca="1">IF(ISBLANK(INDIRECT(CONCATENATE("'Full Data'!",H$4,ROW('Full Data'!H111)))),"",INDIRECT(CONCATENATE("'Full Data'!",H$4,ROW('Full Data'!H111))))</f>
      </c>
      <c r="I114" s="16"/>
      <c r="L114" s="40"/>
      <c r="M114" s="40"/>
      <c r="N114" s="40"/>
      <c r="O114" s="40"/>
      <c r="P114" s="40"/>
      <c r="Q114" s="40"/>
    </row>
    <row r="115" spans="1:17" ht="12.75" customHeight="1">
      <c r="A115" s="16">
        <f ca="1">IF(ISBLANK(INDIRECT(CONCATENATE("'Full Data'!",A$4,ROW('Full Data'!A112)))),"",INDIRECT(CONCATENATE("'Full Data'!",A$4,ROW('Full Data'!A112))))</f>
        <v>107</v>
      </c>
      <c r="B115" s="16" t="str">
        <f ca="1">IF(ISBLANK(INDIRECT(CONCATENATE("'Full Data'!",B$4,ROW('Full Data'!B112)))),"",INDIRECT(CONCATENATE("'Full Data'!",B$4,ROW('Full Data'!B112))))</f>
        <v>Bh</v>
      </c>
      <c r="C115" s="16">
        <f ca="1">IF(ISBLANK(INDIRECT(CONCATENATE("'Full Data'!",C$4,ROW('Full Data'!C112)))),"",INDIRECT(CONCATENATE("'Full Data'!",C$4,ROW('Full Data'!C112))))</f>
        <v>7</v>
      </c>
      <c r="D115" s="16" t="str">
        <f ca="1">IF(ISBLANK(INDIRECT(CONCATENATE("'Full Data'!",D$4,ROW('Full Data'!D112)))),"",INDIRECT(CONCATENATE("'Full Data'!",D$4,ROW('Full Data'!D112))))</f>
        <v>VII B</v>
      </c>
      <c r="E115" s="16">
        <f ca="1">IF(ISBLANK(INDIRECT(CONCATENATE("'Full Data'!",E$4,ROW('Full Data'!E112)))),"",INDIRECT(CONCATENATE("'Full Data'!",E$4,ROW('Full Data'!E112))))</f>
        <v>7</v>
      </c>
      <c r="F115" s="16" t="str">
        <f ca="1">IF(ISBLANK(INDIRECT(CONCATENATE("'Full Data'!",F$4,ROW('Full Data'!F112)))),"",INDIRECT(CONCATENATE("'Full Data'!",F$4,ROW('Full Data'!F112))))</f>
        <v>bohrium</v>
      </c>
      <c r="G115" s="16" t="str">
        <f ca="1">IF(ISBLANK(INDIRECT(CONCATENATE("'Full Data'!",G$4,ROW('Full Data'!G112)))),"",INDIRECT(CONCATENATE("'Full Data'!",G$4,ROW('Full Data'!G112))))</f>
        <v>272</v>
      </c>
      <c r="H115" s="16">
        <f ca="1">IF(ISBLANK(INDIRECT(CONCATENATE("'Full Data'!",H$4,ROW('Full Data'!H112)))),"",INDIRECT(CONCATENATE("'Full Data'!",H$4,ROW('Full Data'!H112))))</f>
      </c>
      <c r="I115" s="16"/>
      <c r="L115" s="40"/>
      <c r="M115" s="40"/>
      <c r="N115" s="40"/>
      <c r="O115" s="40"/>
      <c r="P115" s="40"/>
      <c r="Q115" s="40"/>
    </row>
    <row r="116" spans="1:17" ht="12.75" customHeight="1">
      <c r="A116" s="16">
        <f ca="1">IF(ISBLANK(INDIRECT(CONCATENATE("'Full Data'!",A$4,ROW('Full Data'!A113)))),"",INDIRECT(CONCATENATE("'Full Data'!",A$4,ROW('Full Data'!A113))))</f>
        <v>108</v>
      </c>
      <c r="B116" s="16" t="str">
        <f ca="1">IF(ISBLANK(INDIRECT(CONCATENATE("'Full Data'!",B$4,ROW('Full Data'!B113)))),"",INDIRECT(CONCATENATE("'Full Data'!",B$4,ROW('Full Data'!B113))))</f>
        <v>Hs</v>
      </c>
      <c r="C116" s="16">
        <f ca="1">IF(ISBLANK(INDIRECT(CONCATENATE("'Full Data'!",C$4,ROW('Full Data'!C113)))),"",INDIRECT(CONCATENATE("'Full Data'!",C$4,ROW('Full Data'!C113))))</f>
        <v>8</v>
      </c>
      <c r="D116" s="16" t="str">
        <f ca="1">IF(ISBLANK(INDIRECT(CONCATENATE("'Full Data'!",D$4,ROW('Full Data'!D113)))),"",INDIRECT(CONCATENATE("'Full Data'!",D$4,ROW('Full Data'!D113))))</f>
        <v>VIII B</v>
      </c>
      <c r="E116" s="16">
        <f ca="1">IF(ISBLANK(INDIRECT(CONCATENATE("'Full Data'!",E$4,ROW('Full Data'!E113)))),"",INDIRECT(CONCATENATE("'Full Data'!",E$4,ROW('Full Data'!E113))))</f>
        <v>7</v>
      </c>
      <c r="F116" s="16" t="str">
        <f ca="1">IF(ISBLANK(INDIRECT(CONCATENATE("'Full Data'!",F$4,ROW('Full Data'!F113)))),"",INDIRECT(CONCATENATE("'Full Data'!",F$4,ROW('Full Data'!F113))))</f>
        <v>hassium</v>
      </c>
      <c r="G116" s="16" t="str">
        <f ca="1">IF(ISBLANK(INDIRECT(CONCATENATE("'Full Data'!",G$4,ROW('Full Data'!G113)))),"",INDIRECT(CONCATENATE("'Full Data'!",G$4,ROW('Full Data'!G113))))</f>
        <v>270</v>
      </c>
      <c r="H116" s="16">
        <f ca="1">IF(ISBLANK(INDIRECT(CONCATENATE("'Full Data'!",H$4,ROW('Full Data'!H113)))),"",INDIRECT(CONCATENATE("'Full Data'!",H$4,ROW('Full Data'!H113))))</f>
      </c>
      <c r="I116" s="16"/>
      <c r="L116" s="40"/>
      <c r="M116" s="40"/>
      <c r="N116" s="40"/>
      <c r="O116" s="40"/>
      <c r="P116" s="40"/>
      <c r="Q116" s="40"/>
    </row>
    <row r="117" spans="1:17" ht="12.75" customHeight="1">
      <c r="A117" s="16">
        <f ca="1">IF(ISBLANK(INDIRECT(CONCATENATE("'Full Data'!",A$4,ROW('Full Data'!A114)))),"",INDIRECT(CONCATENATE("'Full Data'!",A$4,ROW('Full Data'!A114))))</f>
        <v>109</v>
      </c>
      <c r="B117" s="16" t="str">
        <f ca="1">IF(ISBLANK(INDIRECT(CONCATENATE("'Full Data'!",B$4,ROW('Full Data'!B114)))),"",INDIRECT(CONCATENATE("'Full Data'!",B$4,ROW('Full Data'!B114))))</f>
        <v>Mt</v>
      </c>
      <c r="C117" s="16">
        <f ca="1">IF(ISBLANK(INDIRECT(CONCATENATE("'Full Data'!",C$4,ROW('Full Data'!C114)))),"",INDIRECT(CONCATENATE("'Full Data'!",C$4,ROW('Full Data'!C114))))</f>
        <v>9</v>
      </c>
      <c r="D117" s="16" t="str">
        <f ca="1">IF(ISBLANK(INDIRECT(CONCATENATE("'Full Data'!",D$4,ROW('Full Data'!D114)))),"",INDIRECT(CONCATENATE("'Full Data'!",D$4,ROW('Full Data'!D114))))</f>
        <v>VIII B</v>
      </c>
      <c r="E117" s="16">
        <f ca="1">IF(ISBLANK(INDIRECT(CONCATENATE("'Full Data'!",E$4,ROW('Full Data'!E114)))),"",INDIRECT(CONCATENATE("'Full Data'!",E$4,ROW('Full Data'!E114))))</f>
        <v>7</v>
      </c>
      <c r="F117" s="16" t="str">
        <f ca="1">IF(ISBLANK(INDIRECT(CONCATENATE("'Full Data'!",F$4,ROW('Full Data'!F114)))),"",INDIRECT(CONCATENATE("'Full Data'!",F$4,ROW('Full Data'!F114))))</f>
        <v>meitnerium</v>
      </c>
      <c r="G117" s="16" t="str">
        <f ca="1">IF(ISBLANK(INDIRECT(CONCATENATE("'Full Data'!",G$4,ROW('Full Data'!G114)))),"",INDIRECT(CONCATENATE("'Full Data'!",G$4,ROW('Full Data'!G114))))</f>
        <v>276</v>
      </c>
      <c r="H117" s="16">
        <f ca="1">IF(ISBLANK(INDIRECT(CONCATENATE("'Full Data'!",H$4,ROW('Full Data'!H114)))),"",INDIRECT(CONCATENATE("'Full Data'!",H$4,ROW('Full Data'!H114))))</f>
      </c>
      <c r="I117" s="16"/>
      <c r="L117" s="40"/>
      <c r="M117" s="40"/>
      <c r="N117" s="40"/>
      <c r="O117" s="40"/>
      <c r="P117" s="40"/>
      <c r="Q117" s="40"/>
    </row>
    <row r="118" spans="1:17" ht="12.75" customHeight="1">
      <c r="A118" s="16">
        <f ca="1">IF(ISBLANK(INDIRECT(CONCATENATE("'Full Data'!",A$4,ROW('Full Data'!A115)))),"",INDIRECT(CONCATENATE("'Full Data'!",A$4,ROW('Full Data'!A115))))</f>
        <v>110</v>
      </c>
      <c r="B118" s="16" t="str">
        <f ca="1">IF(ISBLANK(INDIRECT(CONCATENATE("'Full Data'!",B$4,ROW('Full Data'!B115)))),"",INDIRECT(CONCATENATE("'Full Data'!",B$4,ROW('Full Data'!B115))))</f>
        <v>Ds</v>
      </c>
      <c r="C118" s="16">
        <f ca="1">IF(ISBLANK(INDIRECT(CONCATENATE("'Full Data'!",C$4,ROW('Full Data'!C115)))),"",INDIRECT(CONCATENATE("'Full Data'!",C$4,ROW('Full Data'!C115))))</f>
        <v>10</v>
      </c>
      <c r="D118" s="16" t="str">
        <f ca="1">IF(ISBLANK(INDIRECT(CONCATENATE("'Full Data'!",D$4,ROW('Full Data'!D115)))),"",INDIRECT(CONCATENATE("'Full Data'!",D$4,ROW('Full Data'!D115))))</f>
        <v>VIII B</v>
      </c>
      <c r="E118" s="16">
        <f ca="1">IF(ISBLANK(INDIRECT(CONCATENATE("'Full Data'!",E$4,ROW('Full Data'!E115)))),"",INDIRECT(CONCATENATE("'Full Data'!",E$4,ROW('Full Data'!E115))))</f>
        <v>7</v>
      </c>
      <c r="F118" s="16" t="str">
        <f ca="1">IF(ISBLANK(INDIRECT(CONCATENATE("'Full Data'!",F$4,ROW('Full Data'!F115)))),"",INDIRECT(CONCATENATE("'Full Data'!",F$4,ROW('Full Data'!F115))))</f>
        <v>darmstadtium</v>
      </c>
      <c r="G118" s="16" t="str">
        <f ca="1">IF(ISBLANK(INDIRECT(CONCATENATE("'Full Data'!",G$4,ROW('Full Data'!G115)))),"",INDIRECT(CONCATENATE("'Full Data'!",G$4,ROW('Full Data'!G115))))</f>
        <v>281</v>
      </c>
      <c r="H118" s="16">
        <f ca="1">IF(ISBLANK(INDIRECT(CONCATENATE("'Full Data'!",H$4,ROW('Full Data'!H115)))),"",INDIRECT(CONCATENATE("'Full Data'!",H$4,ROW('Full Data'!H115))))</f>
      </c>
      <c r="I118" s="16"/>
      <c r="L118" s="40"/>
      <c r="M118" s="40"/>
      <c r="N118" s="40"/>
      <c r="O118" s="40"/>
      <c r="P118" s="40"/>
      <c r="Q118" s="40"/>
    </row>
    <row r="119" spans="1:17" ht="12.75" customHeight="1">
      <c r="A119" s="16">
        <f ca="1">IF(ISBLANK(INDIRECT(CONCATENATE("'Full Data'!",A$4,ROW('Full Data'!A116)))),"",INDIRECT(CONCATENATE("'Full Data'!",A$4,ROW('Full Data'!A116))))</f>
        <v>111</v>
      </c>
      <c r="B119" s="16" t="str">
        <f ca="1">IF(ISBLANK(INDIRECT(CONCATENATE("'Full Data'!",B$4,ROW('Full Data'!B116)))),"",INDIRECT(CONCATENATE("'Full Data'!",B$4,ROW('Full Data'!B116))))</f>
        <v>Rg</v>
      </c>
      <c r="C119" s="16">
        <f ca="1">IF(ISBLANK(INDIRECT(CONCATENATE("'Full Data'!",C$4,ROW('Full Data'!C116)))),"",INDIRECT(CONCATENATE("'Full Data'!",C$4,ROW('Full Data'!C116))))</f>
        <v>11</v>
      </c>
      <c r="D119" s="16" t="str">
        <f ca="1">IF(ISBLANK(INDIRECT(CONCATENATE("'Full Data'!",D$4,ROW('Full Data'!D116)))),"",INDIRECT(CONCATENATE("'Full Data'!",D$4,ROW('Full Data'!D116))))</f>
        <v>I B</v>
      </c>
      <c r="E119" s="16">
        <f ca="1">IF(ISBLANK(INDIRECT(CONCATENATE("'Full Data'!",E$4,ROW('Full Data'!E116)))),"",INDIRECT(CONCATENATE("'Full Data'!",E$4,ROW('Full Data'!E116))))</f>
        <v>7</v>
      </c>
      <c r="F119" s="16" t="str">
        <f ca="1">IF(ISBLANK(INDIRECT(CONCATENATE("'Full Data'!",F$4,ROW('Full Data'!F116)))),"",INDIRECT(CONCATENATE("'Full Data'!",F$4,ROW('Full Data'!F116))))</f>
        <v>roentgentium</v>
      </c>
      <c r="G119" s="16" t="str">
        <f ca="1">IF(ISBLANK(INDIRECT(CONCATENATE("'Full Data'!",G$4,ROW('Full Data'!G116)))),"",INDIRECT(CONCATENATE("'Full Data'!",G$4,ROW('Full Data'!G116))))</f>
        <v>280</v>
      </c>
      <c r="H119" s="16">
        <f ca="1">IF(ISBLANK(INDIRECT(CONCATENATE("'Full Data'!",H$4,ROW('Full Data'!H116)))),"",INDIRECT(CONCATENATE("'Full Data'!",H$4,ROW('Full Data'!H116))))</f>
      </c>
      <c r="I119" s="16"/>
      <c r="L119" s="40"/>
      <c r="M119" s="40"/>
      <c r="N119" s="40"/>
      <c r="O119" s="40"/>
      <c r="P119" s="40"/>
      <c r="Q119" s="40"/>
    </row>
    <row r="120" spans="1:17" ht="12.75" customHeight="1">
      <c r="A120" s="16">
        <f ca="1">IF(ISBLANK(INDIRECT(CONCATENATE("'Full Data'!",A$4,ROW('Full Data'!A117)))),"",INDIRECT(CONCATENATE("'Full Data'!",A$4,ROW('Full Data'!A117))))</f>
        <v>112</v>
      </c>
      <c r="B120" s="16" t="str">
        <f ca="1">IF(ISBLANK(INDIRECT(CONCATENATE("'Full Data'!",B$4,ROW('Full Data'!B117)))),"",INDIRECT(CONCATENATE("'Full Data'!",B$4,ROW('Full Data'!B117))))</f>
        <v>Cn</v>
      </c>
      <c r="C120" s="16">
        <f ca="1">IF(ISBLANK(INDIRECT(CONCATENATE("'Full Data'!",C$4,ROW('Full Data'!C117)))),"",INDIRECT(CONCATENATE("'Full Data'!",C$4,ROW('Full Data'!C117))))</f>
        <v>12</v>
      </c>
      <c r="D120" s="16" t="str">
        <f ca="1">IF(ISBLANK(INDIRECT(CONCATENATE("'Full Data'!",D$4,ROW('Full Data'!D117)))),"",INDIRECT(CONCATENATE("'Full Data'!",D$4,ROW('Full Data'!D117))))</f>
        <v>II B</v>
      </c>
      <c r="E120" s="16">
        <f ca="1">IF(ISBLANK(INDIRECT(CONCATENATE("'Full Data'!",E$4,ROW('Full Data'!E117)))),"",INDIRECT(CONCATENATE("'Full Data'!",E$4,ROW('Full Data'!E117))))</f>
        <v>7</v>
      </c>
      <c r="F120" s="16" t="str">
        <f ca="1">IF(ISBLANK(INDIRECT(CONCATENATE("'Full Data'!",F$4,ROW('Full Data'!F117)))),"",INDIRECT(CONCATENATE("'Full Data'!",F$4,ROW('Full Data'!F117))))</f>
        <v>copernicum</v>
      </c>
      <c r="G120" s="16" t="str">
        <f ca="1">IF(ISBLANK(INDIRECT(CONCATENATE("'Full Data'!",G$4,ROW('Full Data'!G117)))),"",INDIRECT(CONCATENATE("'Full Data'!",G$4,ROW('Full Data'!G117))))</f>
        <v>285</v>
      </c>
      <c r="H120" s="16">
        <f ca="1">IF(ISBLANK(INDIRECT(CONCATENATE("'Full Data'!",H$4,ROW('Full Data'!H117)))),"",INDIRECT(CONCATENATE("'Full Data'!",H$4,ROW('Full Data'!H117))))</f>
      </c>
      <c r="I120" s="16"/>
      <c r="L120" s="40"/>
      <c r="M120" s="40"/>
      <c r="N120" s="40"/>
      <c r="O120" s="40"/>
      <c r="P120" s="40"/>
      <c r="Q120" s="40"/>
    </row>
    <row r="121" spans="1:17" ht="12.75" customHeight="1">
      <c r="A121" s="16">
        <f ca="1">IF(ISBLANK(INDIRECT(CONCATENATE("'Full Data'!",A$4,ROW('Full Data'!A118)))),"",INDIRECT(CONCATENATE("'Full Data'!",A$4,ROW('Full Data'!A118))))</f>
        <v>113</v>
      </c>
      <c r="B121" s="16" t="str">
        <f ca="1">IF(ISBLANK(INDIRECT(CONCATENATE("'Full Data'!",B$4,ROW('Full Data'!B118)))),"",INDIRECT(CONCATENATE("'Full Data'!",B$4,ROW('Full Data'!B118))))</f>
        <v>Nh</v>
      </c>
      <c r="C121" s="16">
        <f ca="1">IF(ISBLANK(INDIRECT(CONCATENATE("'Full Data'!",C$4,ROW('Full Data'!C118)))),"",INDIRECT(CONCATENATE("'Full Data'!",C$4,ROW('Full Data'!C118))))</f>
        <v>13</v>
      </c>
      <c r="D121" s="16" t="str">
        <f ca="1">IF(ISBLANK(INDIRECT(CONCATENATE("'Full Data'!",D$4,ROW('Full Data'!D118)))),"",INDIRECT(CONCATENATE("'Full Data'!",D$4,ROW('Full Data'!D118))))</f>
        <v>III A</v>
      </c>
      <c r="E121" s="16">
        <f ca="1">IF(ISBLANK(INDIRECT(CONCATENATE("'Full Data'!",E$4,ROW('Full Data'!E118)))),"",INDIRECT(CONCATENATE("'Full Data'!",E$4,ROW('Full Data'!E118))))</f>
        <v>7</v>
      </c>
      <c r="F121" s="16" t="str">
        <f ca="1">IF(ISBLANK(INDIRECT(CONCATENATE("'Full Data'!",F$4,ROW('Full Data'!F118)))),"",INDIRECT(CONCATENATE("'Full Data'!",F$4,ROW('Full Data'!F118))))</f>
        <v>nihonium</v>
      </c>
      <c r="G121" s="16" t="str">
        <f ca="1">IF(ISBLANK(INDIRECT(CONCATENATE("'Full Data'!",G$4,ROW('Full Data'!G118)))),"",INDIRECT(CONCATENATE("'Full Data'!",G$4,ROW('Full Data'!G118))))</f>
        <v>284</v>
      </c>
      <c r="H121" s="16">
        <f ca="1">IF(ISBLANK(INDIRECT(CONCATENATE("'Full Data'!",H$4,ROW('Full Data'!H118)))),"",INDIRECT(CONCATENATE("'Full Data'!",H$4,ROW('Full Data'!H118))))</f>
      </c>
      <c r="I121" s="16"/>
      <c r="L121" s="40"/>
      <c r="M121" s="40"/>
      <c r="N121" s="40"/>
      <c r="O121" s="40"/>
      <c r="P121" s="40"/>
      <c r="Q121" s="40"/>
    </row>
    <row r="122" spans="1:17" ht="12.75" customHeight="1">
      <c r="A122" s="16">
        <f ca="1">IF(ISBLANK(INDIRECT(CONCATENATE("'Full Data'!",A$4,ROW('Full Data'!A119)))),"",INDIRECT(CONCATENATE("'Full Data'!",A$4,ROW('Full Data'!A119))))</f>
        <v>114</v>
      </c>
      <c r="B122" s="16" t="str">
        <f ca="1">IF(ISBLANK(INDIRECT(CONCATENATE("'Full Data'!",B$4,ROW('Full Data'!B119)))),"",INDIRECT(CONCATENATE("'Full Data'!",B$4,ROW('Full Data'!B119))))</f>
        <v>Fl</v>
      </c>
      <c r="C122" s="16">
        <f ca="1">IF(ISBLANK(INDIRECT(CONCATENATE("'Full Data'!",C$4,ROW('Full Data'!C119)))),"",INDIRECT(CONCATENATE("'Full Data'!",C$4,ROW('Full Data'!C119))))</f>
        <v>14</v>
      </c>
      <c r="D122" s="16" t="str">
        <f ca="1">IF(ISBLANK(INDIRECT(CONCATENATE("'Full Data'!",D$4,ROW('Full Data'!D119)))),"",INDIRECT(CONCATENATE("'Full Data'!",D$4,ROW('Full Data'!D119))))</f>
        <v>IV A</v>
      </c>
      <c r="E122" s="16">
        <f ca="1">IF(ISBLANK(INDIRECT(CONCATENATE("'Full Data'!",E$4,ROW('Full Data'!E119)))),"",INDIRECT(CONCATENATE("'Full Data'!",E$4,ROW('Full Data'!E119))))</f>
        <v>7</v>
      </c>
      <c r="F122" s="16" t="str">
        <f ca="1">IF(ISBLANK(INDIRECT(CONCATENATE("'Full Data'!",F$4,ROW('Full Data'!F119)))),"",INDIRECT(CONCATENATE("'Full Data'!",F$4,ROW('Full Data'!F119))))</f>
        <v>flerovium</v>
      </c>
      <c r="G122" s="16" t="str">
        <f ca="1">IF(ISBLANK(INDIRECT(CONCATENATE("'Full Data'!",G$4,ROW('Full Data'!G119)))),"",INDIRECT(CONCATENATE("'Full Data'!",G$4,ROW('Full Data'!G119))))</f>
        <v>289</v>
      </c>
      <c r="H122" s="16">
        <f ca="1">IF(ISBLANK(INDIRECT(CONCATENATE("'Full Data'!",H$4,ROW('Full Data'!H119)))),"",INDIRECT(CONCATENATE("'Full Data'!",H$4,ROW('Full Data'!H119))))</f>
      </c>
      <c r="I122" s="16"/>
      <c r="L122" s="40"/>
      <c r="M122" s="40"/>
      <c r="N122" s="40"/>
      <c r="O122" s="40"/>
      <c r="P122" s="40"/>
      <c r="Q122" s="40"/>
    </row>
    <row r="123" spans="1:17" ht="12.75" customHeight="1">
      <c r="A123" s="16">
        <f ca="1">IF(ISBLANK(INDIRECT(CONCATENATE("'Full Data'!",A$4,ROW('Full Data'!A120)))),"",INDIRECT(CONCATENATE("'Full Data'!",A$4,ROW('Full Data'!A120))))</f>
        <v>115</v>
      </c>
      <c r="B123" s="16" t="str">
        <f ca="1">IF(ISBLANK(INDIRECT(CONCATENATE("'Full Data'!",B$4,ROW('Full Data'!B120)))),"",INDIRECT(CONCATENATE("'Full Data'!",B$4,ROW('Full Data'!B120))))</f>
        <v>Mc</v>
      </c>
      <c r="C123" s="16">
        <f ca="1">IF(ISBLANK(INDIRECT(CONCATENATE("'Full Data'!",C$4,ROW('Full Data'!C120)))),"",INDIRECT(CONCATENATE("'Full Data'!",C$4,ROW('Full Data'!C120))))</f>
        <v>15</v>
      </c>
      <c r="D123" s="16" t="str">
        <f ca="1">IF(ISBLANK(INDIRECT(CONCATENATE("'Full Data'!",D$4,ROW('Full Data'!D120)))),"",INDIRECT(CONCATENATE("'Full Data'!",D$4,ROW('Full Data'!D120))))</f>
        <v>V A</v>
      </c>
      <c r="E123" s="16">
        <f ca="1">IF(ISBLANK(INDIRECT(CONCATENATE("'Full Data'!",E$4,ROW('Full Data'!E120)))),"",INDIRECT(CONCATENATE("'Full Data'!",E$4,ROW('Full Data'!E120))))</f>
        <v>7</v>
      </c>
      <c r="F123" s="16" t="str">
        <f ca="1">IF(ISBLANK(INDIRECT(CONCATENATE("'Full Data'!",F$4,ROW('Full Data'!F120)))),"",INDIRECT(CONCATENATE("'Full Data'!",F$4,ROW('Full Data'!F120))))</f>
        <v>moscovium</v>
      </c>
      <c r="G123" s="16" t="str">
        <f ca="1">IF(ISBLANK(INDIRECT(CONCATENATE("'Full Data'!",G$4,ROW('Full Data'!G120)))),"",INDIRECT(CONCATENATE("'Full Data'!",G$4,ROW('Full Data'!G120))))</f>
        <v>288</v>
      </c>
      <c r="H123" s="16">
        <f ca="1">IF(ISBLANK(INDIRECT(CONCATENATE("'Full Data'!",H$4,ROW('Full Data'!H120)))),"",INDIRECT(CONCATENATE("'Full Data'!",H$4,ROW('Full Data'!H120))))</f>
      </c>
      <c r="I123" s="16"/>
      <c r="L123" s="40"/>
      <c r="M123" s="40"/>
      <c r="N123" s="40"/>
      <c r="O123" s="40"/>
      <c r="P123" s="40"/>
      <c r="Q123" s="40"/>
    </row>
    <row r="124" spans="1:17" ht="12.75" customHeight="1">
      <c r="A124" s="16">
        <f ca="1">IF(ISBLANK(INDIRECT(CONCATENATE("'Full Data'!",A$4,ROW('Full Data'!A121)))),"",INDIRECT(CONCATENATE("'Full Data'!",A$4,ROW('Full Data'!A121))))</f>
        <v>116</v>
      </c>
      <c r="B124" s="16" t="str">
        <f ca="1">IF(ISBLANK(INDIRECT(CONCATENATE("'Full Data'!",B$4,ROW('Full Data'!B121)))),"",INDIRECT(CONCATENATE("'Full Data'!",B$4,ROW('Full Data'!B121))))</f>
        <v>Lv</v>
      </c>
      <c r="C124" s="16">
        <f ca="1">IF(ISBLANK(INDIRECT(CONCATENATE("'Full Data'!",C$4,ROW('Full Data'!C121)))),"",INDIRECT(CONCATENATE("'Full Data'!",C$4,ROW('Full Data'!C121))))</f>
        <v>16</v>
      </c>
      <c r="D124" s="16" t="str">
        <f ca="1">IF(ISBLANK(INDIRECT(CONCATENATE("'Full Data'!",D$4,ROW('Full Data'!D121)))),"",INDIRECT(CONCATENATE("'Full Data'!",D$4,ROW('Full Data'!D121))))</f>
        <v>VI A</v>
      </c>
      <c r="E124" s="16">
        <f ca="1">IF(ISBLANK(INDIRECT(CONCATENATE("'Full Data'!",E$4,ROW('Full Data'!E121)))),"",INDIRECT(CONCATENATE("'Full Data'!",E$4,ROW('Full Data'!E121))))</f>
        <v>7</v>
      </c>
      <c r="F124" s="16" t="str">
        <f ca="1">IF(ISBLANK(INDIRECT(CONCATENATE("'Full Data'!",F$4,ROW('Full Data'!F121)))),"",INDIRECT(CONCATENATE("'Full Data'!",F$4,ROW('Full Data'!F121))))</f>
        <v>livermorium</v>
      </c>
      <c r="G124" s="16" t="str">
        <f ca="1">IF(ISBLANK(INDIRECT(CONCATENATE("'Full Data'!",G$4,ROW('Full Data'!G121)))),"",INDIRECT(CONCATENATE("'Full Data'!",G$4,ROW('Full Data'!G121))))</f>
        <v>293</v>
      </c>
      <c r="H124" s="16">
        <f ca="1">IF(ISBLANK(INDIRECT(CONCATENATE("'Full Data'!",H$4,ROW('Full Data'!H121)))),"",INDIRECT(CONCATENATE("'Full Data'!",H$4,ROW('Full Data'!H121))))</f>
      </c>
      <c r="I124" s="16"/>
      <c r="L124" s="40"/>
      <c r="M124" s="40"/>
      <c r="N124" s="40"/>
      <c r="O124" s="40"/>
      <c r="P124" s="40"/>
      <c r="Q124" s="40"/>
    </row>
    <row r="125" spans="1:17" ht="12.75" customHeight="1">
      <c r="A125" s="16">
        <f ca="1">IF(ISBLANK(INDIRECT(CONCATENATE("'Full Data'!",A$4,ROW('Full Data'!A122)))),"",INDIRECT(CONCATENATE("'Full Data'!",A$4,ROW('Full Data'!A122))))</f>
        <v>117</v>
      </c>
      <c r="B125" s="16" t="str">
        <f ca="1">IF(ISBLANK(INDIRECT(CONCATENATE("'Full Data'!",B$4,ROW('Full Data'!B122)))),"",INDIRECT(CONCATENATE("'Full Data'!",B$4,ROW('Full Data'!B122))))</f>
        <v>Ts</v>
      </c>
      <c r="C125" s="16">
        <f ca="1">IF(ISBLANK(INDIRECT(CONCATENATE("'Full Data'!",C$4,ROW('Full Data'!C122)))),"",INDIRECT(CONCATENATE("'Full Data'!",C$4,ROW('Full Data'!C122))))</f>
        <v>17</v>
      </c>
      <c r="D125" s="16" t="str">
        <f ca="1">IF(ISBLANK(INDIRECT(CONCATENATE("'Full Data'!",D$4,ROW('Full Data'!D122)))),"",INDIRECT(CONCATENATE("'Full Data'!",D$4,ROW('Full Data'!D122))))</f>
        <v>VII A</v>
      </c>
      <c r="E125" s="16">
        <f ca="1">IF(ISBLANK(INDIRECT(CONCATENATE("'Full Data'!",E$4,ROW('Full Data'!E122)))),"",INDIRECT(CONCATENATE("'Full Data'!",E$4,ROW('Full Data'!E122))))</f>
        <v>7</v>
      </c>
      <c r="F125" s="16" t="str">
        <f ca="1">IF(ISBLANK(INDIRECT(CONCATENATE("'Full Data'!",F$4,ROW('Full Data'!F122)))),"",INDIRECT(CONCATENATE("'Full Data'!",F$4,ROW('Full Data'!F122))))</f>
        <v>tennessine</v>
      </c>
      <c r="G125" s="16" t="str">
        <f ca="1">IF(ISBLANK(INDIRECT(CONCATENATE("'Full Data'!",G$4,ROW('Full Data'!G122)))),"",INDIRECT(CONCATENATE("'Full Data'!",G$4,ROW('Full Data'!G122))))</f>
        <v>292</v>
      </c>
      <c r="H125" s="16">
        <f ca="1">IF(ISBLANK(INDIRECT(CONCATENATE("'Full Data'!",H$4,ROW('Full Data'!H122)))),"",INDIRECT(CONCATENATE("'Full Data'!",H$4,ROW('Full Data'!H122))))</f>
      </c>
      <c r="I125" s="16"/>
      <c r="L125" s="40"/>
      <c r="M125" s="40"/>
      <c r="N125" s="40"/>
      <c r="O125" s="40"/>
      <c r="P125" s="40"/>
      <c r="Q125" s="40"/>
    </row>
    <row r="126" spans="1:17" ht="12.75" customHeight="1">
      <c r="A126" s="16">
        <f ca="1">IF(ISBLANK(INDIRECT(CONCATENATE("'Full Data'!",A$4,ROW('Full Data'!A123)))),"",INDIRECT(CONCATENATE("'Full Data'!",A$4,ROW('Full Data'!A123))))</f>
        <v>118</v>
      </c>
      <c r="B126" s="16" t="str">
        <f ca="1">IF(ISBLANK(INDIRECT(CONCATENATE("'Full Data'!",B$4,ROW('Full Data'!B123)))),"",INDIRECT(CONCATENATE("'Full Data'!",B$4,ROW('Full Data'!B123))))</f>
        <v>Og</v>
      </c>
      <c r="C126" s="16">
        <f ca="1">IF(ISBLANK(INDIRECT(CONCATENATE("'Full Data'!",C$4,ROW('Full Data'!C123)))),"",INDIRECT(CONCATENATE("'Full Data'!",C$4,ROW('Full Data'!C123))))</f>
        <v>18</v>
      </c>
      <c r="D126" s="16" t="str">
        <f ca="1">IF(ISBLANK(INDIRECT(CONCATENATE("'Full Data'!",D$4,ROW('Full Data'!D123)))),"",INDIRECT(CONCATENATE("'Full Data'!",D$4,ROW('Full Data'!D123))))</f>
        <v>VIII A</v>
      </c>
      <c r="E126" s="16">
        <f ca="1">IF(ISBLANK(INDIRECT(CONCATENATE("'Full Data'!",E$4,ROW('Full Data'!E123)))),"",INDIRECT(CONCATENATE("'Full Data'!",E$4,ROW('Full Data'!E123))))</f>
        <v>7</v>
      </c>
      <c r="F126" s="16" t="str">
        <f ca="1">IF(ISBLANK(INDIRECT(CONCATENATE("'Full Data'!",F$4,ROW('Full Data'!F123)))),"",INDIRECT(CONCATENATE("'Full Data'!",F$4,ROW('Full Data'!F123))))</f>
        <v>oganesson</v>
      </c>
      <c r="G126" s="16" t="str">
        <f ca="1">IF(ISBLANK(INDIRECT(CONCATENATE("'Full Data'!",G$4,ROW('Full Data'!G123)))),"",INDIRECT(CONCATENATE("'Full Data'!",G$4,ROW('Full Data'!G123))))</f>
        <v>294</v>
      </c>
      <c r="H126" s="16">
        <f ca="1">IF(ISBLANK(INDIRECT(CONCATENATE("'Full Data'!",H$4,ROW('Full Data'!H123)))),"",INDIRECT(CONCATENATE("'Full Data'!",H$4,ROW('Full Data'!H123))))</f>
      </c>
      <c r="I126" s="16"/>
      <c r="L126" s="40"/>
      <c r="M126" s="40"/>
      <c r="N126" s="40"/>
      <c r="O126" s="40"/>
      <c r="P126" s="40"/>
      <c r="Q126" s="40"/>
    </row>
  </sheetData>
  <sheetProtection/>
  <mergeCells count="16">
    <mergeCell ref="F6:F8"/>
    <mergeCell ref="E6:E8"/>
    <mergeCell ref="P5:Q5"/>
    <mergeCell ref="P6:Q6"/>
    <mergeCell ref="P7:Q7"/>
    <mergeCell ref="O5:O6"/>
    <mergeCell ref="K9:Q38"/>
    <mergeCell ref="K4:N8"/>
    <mergeCell ref="A2:H2"/>
    <mergeCell ref="A6:A8"/>
    <mergeCell ref="G6:G8"/>
    <mergeCell ref="H6:H8"/>
    <mergeCell ref="B6:B8"/>
    <mergeCell ref="D6:D8"/>
    <mergeCell ref="C6:C8"/>
    <mergeCell ref="P2:Q3"/>
  </mergeCells>
  <conditionalFormatting sqref="A9:I126">
    <cfRule type="expression" priority="1" dxfId="0" stopIfTrue="1">
      <formula>IF(MOD(ROW()-ROWS($A$1:$A$9),6)&gt;=3,1)</formula>
    </cfRule>
  </conditionalFormatting>
  <printOptions/>
  <pageMargins left="0.75" right="0.75" top="1" bottom="1" header="0.5" footer="0.5"/>
  <pageSetup horizontalDpi="600" verticalDpi="600" orientation="portrait" r:id="rId1"/>
  <headerFooter alignWithMargins="0">
    <oddHeader>&amp;C&amp;"Arial,Bold"&amp;18Element Data</oddHeader>
    <oddFooter>&amp;CCopyright © 2007-2012 Jeff Bigler &lt;MrBigler @ MrBigler.com&gt; or &lt;Jeff @ JeffBigler.org&gt;
This document is licensed and may be adapted or distributed under a Creative Commons Attribution-Share Alike 3.0 United States License.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127"/>
  <sheetViews>
    <sheetView zoomScalePageLayoutView="50" workbookViewId="0" topLeftCell="A1">
      <selection activeCell="A2" sqref="A2:H2"/>
    </sheetView>
  </sheetViews>
  <sheetFormatPr defaultColWidth="9.140625" defaultRowHeight="12.75" customHeight="1"/>
  <cols>
    <col min="1" max="1" width="7.421875" style="18" customWidth="1"/>
    <col min="2" max="2" width="7.8515625" style="18" bestFit="1" customWidth="1"/>
    <col min="3" max="4" width="13.140625" style="18" bestFit="1" customWidth="1"/>
    <col min="5" max="5" width="10.00390625" style="18" customWidth="1"/>
    <col min="6" max="6" width="9.140625" style="18" customWidth="1"/>
    <col min="7" max="7" width="10.00390625" style="15" customWidth="1"/>
    <col min="8" max="8" width="9.57421875" style="15" customWidth="1"/>
    <col min="9" max="9" width="12.7109375" style="15" customWidth="1"/>
    <col min="10" max="12" width="9.57421875" style="15" customWidth="1"/>
    <col min="13" max="13" width="2.57421875" style="15" customWidth="1"/>
    <col min="14" max="14" width="4.140625" style="15" bestFit="1" customWidth="1"/>
    <col min="15" max="15" width="5.7109375" style="15" customWidth="1"/>
    <col min="16" max="16384" width="9.140625" style="15" customWidth="1"/>
  </cols>
  <sheetData>
    <row r="1" spans="1:16" ht="18">
      <c r="A1" s="17" t="s">
        <v>5</v>
      </c>
      <c r="N1" s="33"/>
      <c r="O1" s="34"/>
      <c r="P1" s="34"/>
    </row>
    <row r="2" spans="1:16" ht="49.5" customHeight="1">
      <c r="A2" s="191" t="s">
        <v>6</v>
      </c>
      <c r="B2" s="192"/>
      <c r="C2" s="192"/>
      <c r="D2" s="192"/>
      <c r="E2" s="192"/>
      <c r="F2" s="192"/>
      <c r="G2" s="192"/>
      <c r="H2" s="192"/>
      <c r="I2" s="32"/>
      <c r="J2" s="32"/>
      <c r="K2" s="32"/>
      <c r="L2" s="32"/>
      <c r="N2" s="34"/>
      <c r="O2" s="34"/>
      <c r="P2" s="34"/>
    </row>
    <row r="3" spans="14:16" ht="12.75" customHeight="1">
      <c r="N3" s="35"/>
      <c r="O3" s="36"/>
      <c r="P3" s="34"/>
    </row>
    <row r="4" spans="1:17" ht="12.75" customHeight="1">
      <c r="A4" s="37" t="s">
        <v>1611</v>
      </c>
      <c r="B4" s="37" t="s">
        <v>27</v>
      </c>
      <c r="C4" s="37" t="s">
        <v>36</v>
      </c>
      <c r="D4" s="37" t="s">
        <v>58</v>
      </c>
      <c r="E4" s="37" t="s">
        <v>1623</v>
      </c>
      <c r="F4" s="37" t="s">
        <v>32</v>
      </c>
      <c r="G4" s="37" t="s">
        <v>48</v>
      </c>
      <c r="H4" s="37" t="s">
        <v>1624</v>
      </c>
      <c r="I4" s="37" t="s">
        <v>204</v>
      </c>
      <c r="J4" s="37" t="s">
        <v>98</v>
      </c>
      <c r="K4" s="37" t="s">
        <v>1625</v>
      </c>
      <c r="L4" s="37" t="s">
        <v>1614</v>
      </c>
      <c r="M4" s="46" t="s">
        <v>1</v>
      </c>
      <c r="N4" s="205" t="s">
        <v>3</v>
      </c>
      <c r="O4" s="206"/>
      <c r="P4" s="206"/>
      <c r="Q4" s="206"/>
    </row>
    <row r="5" spans="1:17" s="19" customFormat="1" ht="12.75" customHeight="1">
      <c r="A5" s="193" t="str">
        <f ca="1">IF(ISBLANK(INDIRECT(CONCATENATE("'Full Data'!",A$4,ROW('Full Data'!A3)))),"",INDIRECT(CONCATENATE("'Full Data'!",A$4,ROW('Full Data'!A3))))</f>
        <v>atomic #</v>
      </c>
      <c r="B5" s="193" t="str">
        <f ca="1">IF(ISBLANK(INDIRECT(CONCATENATE("'Full Data'!",B$4,ROW('Full Data'!B3)))),"",INDIRECT(CONCATENATE("'Full Data'!",B$4,ROW('Full Data'!B3))))</f>
        <v>atomic symbol</v>
      </c>
      <c r="C5" s="193" t="str">
        <f ca="1">IF(ISBLANK(INDIRECT(CONCATENATE("'Full Data'!",C$4,ROW('Full Data'!C3)))),"",INDIRECT(CONCATENATE("'Full Data'!",C$4,ROW('Full Data'!C3))))</f>
        <v>English 
element name</v>
      </c>
      <c r="D5" s="193" t="str">
        <f ca="1">IF(ISBLANK(INDIRECT(CONCATENATE("'Full Data'!",D$4,ROW('Full Data'!D3)))),"",INDIRECT(CONCATENATE("'Full Data'!",D$4,ROW('Full Data'!D3))))</f>
        <v>atomic mass (rounded)</v>
      </c>
      <c r="E5" s="193" t="str">
        <f ca="1">IF(ISBLANK(INDIRECT(CONCATENATE("'Full Data'!",E$4,ROW('Full Data'!E3)))),"",INDIRECT(CONCATENATE("'Full Data'!",E$4,ROW('Full Data'!E3))))</f>
        <v>Melting Point, °C</v>
      </c>
      <c r="F5" s="193" t="str">
        <f ca="1">IF(ISBLANK(INDIRECT(CONCATENATE("'Full Data'!",F$4,ROW('Full Data'!F3)))),"",INDIRECT(CONCATENATE("'Full Data'!",F$4,ROW('Full Data'!F3))))</f>
        <v>Boiling Point, °C</v>
      </c>
      <c r="G5" s="193" t="str">
        <f ca="1">IF(ISBLANK(INDIRECT(CONCATENATE("'Full Data'!",G$4,ROW('Full Data'!G3)))),"",INDIRECT(CONCATENATE("'Full Data'!",G$4,ROW('Full Data'!G3))))</f>
        <v>density g/mL</v>
      </c>
      <c r="H5" s="193" t="str">
        <f ca="1">IF(ISBLANK(INDIRECT(CONCATENATE("'Full Data'!",H$4,ROW('Full Data'!H3)))),"",INDIRECT(CONCATENATE("'Full Data'!",H$4,ROW('Full Data'!H3))))</f>
        <v>electronegativity (Pauling)</v>
      </c>
      <c r="I5" s="193" t="str">
        <f ca="1">IF(ISBLANK(INDIRECT(CONCATENATE("'Full Data'!",I$4,ROW('Full Data'!I3)))),"",INDIRECT(CONCATENATE("'Full Data'!",I$4,ROW('Full Data'!I3))))</f>
        <v>1st ionization potential (kJ/mol) </v>
      </c>
      <c r="J5" s="193" t="str">
        <f ca="1">IF(ISBLANK(INDIRECT(CONCATENATE("'Full Data'!",J$4,ROW('Full Data'!J3)))),"",INDIRECT(CONCATENATE("'Full Data'!",J$4,ROW('Full Data'!J3))))</f>
        <v>Electron Affinity (kJ/mol)</v>
      </c>
      <c r="K5" s="193" t="str">
        <f ca="1">IF(ISBLANK(INDIRECT(CONCATENATE("'Full Data'!",K$4,ROW('Full Data'!K3)))),"",INDIRECT(CONCATENATE("'Full Data'!",K$4,ROW('Full Data'!K3))))</f>
        <v>radius
(1- ion)
(pm)</v>
      </c>
      <c r="L5" s="193" t="str">
        <f ca="1">IF(ISBLANK(INDIRECT(CONCATENATE("'Full Data'!",L$4,ROW('Full Data'!L3)))),"",INDIRECT(CONCATENATE("'Full Data'!",L$4,ROW('Full Data'!L3))))</f>
        <v>common oxidation states</v>
      </c>
      <c r="N5" s="206"/>
      <c r="O5" s="206"/>
      <c r="P5" s="206"/>
      <c r="Q5" s="206"/>
    </row>
    <row r="6" spans="1:17" s="19" customFormat="1" ht="12.75" customHeight="1">
      <c r="A6" s="193"/>
      <c r="B6" s="193"/>
      <c r="C6" s="193"/>
      <c r="D6" s="193"/>
      <c r="E6" s="193"/>
      <c r="F6" s="193"/>
      <c r="G6" s="193"/>
      <c r="H6" s="193"/>
      <c r="I6" s="193"/>
      <c r="J6" s="193"/>
      <c r="K6" s="193"/>
      <c r="L6" s="193"/>
      <c r="N6" s="206"/>
      <c r="O6" s="206"/>
      <c r="P6" s="206"/>
      <c r="Q6" s="206"/>
    </row>
    <row r="7" spans="1:17" s="20" customFormat="1" ht="12.75" customHeight="1">
      <c r="A7" s="193"/>
      <c r="B7" s="193"/>
      <c r="C7" s="193"/>
      <c r="D7" s="193"/>
      <c r="E7" s="193"/>
      <c r="F7" s="193"/>
      <c r="G7" s="193"/>
      <c r="H7" s="193"/>
      <c r="I7" s="193"/>
      <c r="J7" s="193"/>
      <c r="K7" s="193"/>
      <c r="L7" s="193"/>
      <c r="N7" s="206"/>
      <c r="O7" s="206"/>
      <c r="P7" s="206"/>
      <c r="Q7" s="206"/>
    </row>
    <row r="8" spans="1:12" s="20" customFormat="1" ht="12.75" customHeight="1">
      <c r="A8" s="37"/>
      <c r="B8" s="37"/>
      <c r="C8" s="37"/>
      <c r="D8" s="37"/>
      <c r="E8" s="37"/>
      <c r="F8" s="37"/>
      <c r="G8" s="37"/>
      <c r="H8" s="37"/>
      <c r="I8" s="37"/>
      <c r="J8" s="37"/>
      <c r="K8" s="37"/>
      <c r="L8" s="37"/>
    </row>
    <row r="9" spans="1:19" ht="12.75" customHeight="1">
      <c r="A9" s="16">
        <f ca="1">IF(ISBLANK(INDIRECT(CONCATENATE("'Full Data'!",A$4,ROW('Full Data'!A6)))),"",INDIRECT(CONCATENATE("'Full Data'!",A$4,ROW('Full Data'!A6))))</f>
        <v>1</v>
      </c>
      <c r="B9" s="16" t="str">
        <f ca="1">IF(ISBLANK(INDIRECT(CONCATENATE("'Full Data'!",B$4,ROW('Full Data'!B6)))),"",INDIRECT(CONCATENATE("'Full Data'!",B$4,ROW('Full Data'!B6))))</f>
        <v>H</v>
      </c>
      <c r="C9" s="16" t="str">
        <f ca="1">IF(ISBLANK(INDIRECT(CONCATENATE("'Full Data'!",C$4,ROW('Full Data'!C6)))),"",INDIRECT(CONCATENATE("'Full Data'!",C$4,ROW('Full Data'!C6))))</f>
        <v>hydrogen</v>
      </c>
      <c r="D9" s="16" t="str">
        <f ca="1">IF(ISBLANK(INDIRECT(CONCATENATE("'Full Data'!",D$4,ROW('Full Data'!D6)))),"",INDIRECT(CONCATENATE("'Full Data'!",D$4,ROW('Full Data'!D6))))</f>
        <v>1.008</v>
      </c>
      <c r="E9" s="16">
        <f ca="1">IF(ISBLANK(INDIRECT(CONCATENATE("'Full Data'!",E$4,ROW('Full Data'!E6)))),"",INDIRECT(CONCATENATE("'Full Data'!",E$4,ROW('Full Data'!E6))))</f>
        <v>-259.1</v>
      </c>
      <c r="F9" s="16">
        <f ca="1">IF(ISBLANK(INDIRECT(CONCATENATE("'Full Data'!",F$4,ROW('Full Data'!F6)))),"",INDIRECT(CONCATENATE("'Full Data'!",F$4,ROW('Full Data'!F6))))</f>
        <v>-252.9</v>
      </c>
      <c r="G9" s="16">
        <f ca="1">IF(ISBLANK(INDIRECT(CONCATENATE("'Full Data'!",G$4,ROW('Full Data'!G6)))),"",INDIRECT(CONCATENATE("'Full Data'!",G$4,ROW('Full Data'!G6))))</f>
        <v>6.99E-05</v>
      </c>
      <c r="H9" s="16">
        <f ca="1">IF(ISBLANK(INDIRECT(CONCATENATE("'Full Data'!",H$4,ROW('Full Data'!H6)))),"",INDIRECT(CONCATENATE("'Full Data'!",H$4,ROW('Full Data'!H6))))</f>
        <v>2.2</v>
      </c>
      <c r="I9" s="16">
        <f ca="1">IF(ISBLANK(INDIRECT(CONCATENATE("'Full Data'!",I$4,ROW('Full Data'!I6)))),"",INDIRECT(CONCATENATE("'Full Data'!",I$4,ROW('Full Data'!I6))))</f>
        <v>1312</v>
      </c>
      <c r="J9" s="16">
        <f ca="1">IF(ISBLANK(INDIRECT(CONCATENATE("'Full Data'!",J$4,ROW('Full Data'!J6)))),"",INDIRECT(CONCATENATE("'Full Data'!",J$4,ROW('Full Data'!J6))))</f>
        <v>72</v>
      </c>
      <c r="K9" s="16">
        <f ca="1">IF(ISBLANK(INDIRECT(CONCATENATE("'Full Data'!",K$4,ROW('Full Data'!K6)))),"",INDIRECT(CONCATENATE("'Full Data'!",K$4,ROW('Full Data'!K6))))</f>
      </c>
      <c r="L9" s="16" t="str">
        <f ca="1">IF(ISBLANK(INDIRECT(CONCATENATE("'Full Data'!",L$4,ROW('Full Data'!L6)))),"",INDIRECT(CONCATENATE("'Full Data'!",L$4,ROW('Full Data'!L6))))</f>
        <v>±1</v>
      </c>
      <c r="N9" s="188" t="s">
        <v>4</v>
      </c>
      <c r="O9" s="207"/>
      <c r="P9" s="207"/>
      <c r="Q9" s="207"/>
      <c r="R9" s="207"/>
      <c r="S9" s="42"/>
    </row>
    <row r="10" spans="1:19" ht="12.75" customHeight="1">
      <c r="A10" s="16">
        <f ca="1">IF(ISBLANK(INDIRECT(CONCATENATE("'Full Data'!",A$4,ROW('Full Data'!A7)))),"",INDIRECT(CONCATENATE("'Full Data'!",A$4,ROW('Full Data'!A7))))</f>
        <v>2</v>
      </c>
      <c r="B10" s="16" t="str">
        <f ca="1">IF(ISBLANK(INDIRECT(CONCATENATE("'Full Data'!",B$4,ROW('Full Data'!B7)))),"",INDIRECT(CONCATENATE("'Full Data'!",B$4,ROW('Full Data'!B7))))</f>
        <v>He</v>
      </c>
      <c r="C10" s="16" t="str">
        <f ca="1">IF(ISBLANK(INDIRECT(CONCATENATE("'Full Data'!",C$4,ROW('Full Data'!C7)))),"",INDIRECT(CONCATENATE("'Full Data'!",C$4,ROW('Full Data'!C7))))</f>
        <v>helium</v>
      </c>
      <c r="D10" s="16" t="str">
        <f ca="1">IF(ISBLANK(INDIRECT(CONCATENATE("'Full Data'!",D$4,ROW('Full Data'!D7)))),"",INDIRECT(CONCATENATE("'Full Data'!",D$4,ROW('Full Data'!D7))))</f>
        <v>4.003</v>
      </c>
      <c r="E10" s="16">
        <f ca="1">IF(ISBLANK(INDIRECT(CONCATENATE("'Full Data'!",E$4,ROW('Full Data'!E7)))),"",INDIRECT(CONCATENATE("'Full Data'!",E$4,ROW('Full Data'!E7))))</f>
        <v>-272.2</v>
      </c>
      <c r="F10" s="16">
        <f ca="1">IF(ISBLANK(INDIRECT(CONCATENATE("'Full Data'!",F$4,ROW('Full Data'!F7)))),"",INDIRECT(CONCATENATE("'Full Data'!",F$4,ROW('Full Data'!F7))))</f>
        <v>-268.9</v>
      </c>
      <c r="G10" s="16">
        <f ca="1">IF(ISBLANK(INDIRECT(CONCATENATE("'Full Data'!",G$4,ROW('Full Data'!G7)))),"",INDIRECT(CONCATENATE("'Full Data'!",G$4,ROW('Full Data'!G7))))</f>
        <v>0.000179</v>
      </c>
      <c r="H10" s="16">
        <f ca="1">IF(ISBLANK(INDIRECT(CONCATENATE("'Full Data'!",H$4,ROW('Full Data'!H7)))),"",INDIRECT(CONCATENATE("'Full Data'!",H$4,ROW('Full Data'!H7))))</f>
      </c>
      <c r="I10" s="16">
        <f ca="1">IF(ISBLANK(INDIRECT(CONCATENATE("'Full Data'!",I$4,ROW('Full Data'!I7)))),"",INDIRECT(CONCATENATE("'Full Data'!",I$4,ROW('Full Data'!I7))))</f>
        <v>2372</v>
      </c>
      <c r="J10" s="16" t="str">
        <f ca="1">IF(ISBLANK(INDIRECT(CONCATENATE("'Full Data'!",J$4,ROW('Full Data'!J7)))),"",INDIRECT(CONCATENATE("'Full Data'!",J$4,ROW('Full Data'!J7))))</f>
        <v>&lt;0</v>
      </c>
      <c r="K10" s="16">
        <f ca="1">IF(ISBLANK(INDIRECT(CONCATENATE("'Full Data'!",K$4,ROW('Full Data'!K7)))),"",INDIRECT(CONCATENATE("'Full Data'!",K$4,ROW('Full Data'!K7))))</f>
      </c>
      <c r="L10" s="16" t="str">
        <f ca="1">IF(ISBLANK(INDIRECT(CONCATENATE("'Full Data'!",L$4,ROW('Full Data'!L7)))),"",INDIRECT(CONCATENATE("'Full Data'!",L$4,ROW('Full Data'!L7))))</f>
        <v>0</v>
      </c>
      <c r="N10" s="207"/>
      <c r="O10" s="207"/>
      <c r="P10" s="207"/>
      <c r="Q10" s="207"/>
      <c r="R10" s="207"/>
      <c r="S10" s="42"/>
    </row>
    <row r="11" spans="1:19" ht="12.75" customHeight="1">
      <c r="A11" s="16">
        <f ca="1">IF(ISBLANK(INDIRECT(CONCATENATE("'Full Data'!",A$4,ROW('Full Data'!A8)))),"",INDIRECT(CONCATENATE("'Full Data'!",A$4,ROW('Full Data'!A8))))</f>
        <v>3</v>
      </c>
      <c r="B11" s="16" t="str">
        <f ca="1">IF(ISBLANK(INDIRECT(CONCATENATE("'Full Data'!",B$4,ROW('Full Data'!B8)))),"",INDIRECT(CONCATENATE("'Full Data'!",B$4,ROW('Full Data'!B8))))</f>
        <v>Li</v>
      </c>
      <c r="C11" s="16" t="str">
        <f ca="1">IF(ISBLANK(INDIRECT(CONCATENATE("'Full Data'!",C$4,ROW('Full Data'!C8)))),"",INDIRECT(CONCATENATE("'Full Data'!",C$4,ROW('Full Data'!C8))))</f>
        <v>lithium</v>
      </c>
      <c r="D11" s="16" t="str">
        <f ca="1">IF(ISBLANK(INDIRECT(CONCATENATE("'Full Data'!",D$4,ROW('Full Data'!D8)))),"",INDIRECT(CONCATENATE("'Full Data'!",D$4,ROW('Full Data'!D8))))</f>
        <v>6.968</v>
      </c>
      <c r="E11" s="16">
        <f ca="1">IF(ISBLANK(INDIRECT(CONCATENATE("'Full Data'!",E$4,ROW('Full Data'!E8)))),"",INDIRECT(CONCATENATE("'Full Data'!",E$4,ROW('Full Data'!E8))))</f>
        <v>180.5</v>
      </c>
      <c r="F11" s="16">
        <f ca="1">IF(ISBLANK(INDIRECT(CONCATENATE("'Full Data'!",F$4,ROW('Full Data'!F8)))),"",INDIRECT(CONCATENATE("'Full Data'!",F$4,ROW('Full Data'!F8))))</f>
        <v>1342</v>
      </c>
      <c r="G11" s="16">
        <f ca="1">IF(ISBLANK(INDIRECT(CONCATENATE("'Full Data'!",G$4,ROW('Full Data'!G8)))),"",INDIRECT(CONCATENATE("'Full Data'!",G$4,ROW('Full Data'!G8))))</f>
        <v>0.543</v>
      </c>
      <c r="H11" s="16">
        <f ca="1">IF(ISBLANK(INDIRECT(CONCATENATE("'Full Data'!",H$4,ROW('Full Data'!H8)))),"",INDIRECT(CONCATENATE("'Full Data'!",H$4,ROW('Full Data'!H8))))</f>
        <v>0.98</v>
      </c>
      <c r="I11" s="16">
        <f ca="1">IF(ISBLANK(INDIRECT(CONCATENATE("'Full Data'!",I$4,ROW('Full Data'!I8)))),"",INDIRECT(CONCATENATE("'Full Data'!",I$4,ROW('Full Data'!I8))))</f>
        <v>520</v>
      </c>
      <c r="J11" s="16">
        <f ca="1">IF(ISBLANK(INDIRECT(CONCATENATE("'Full Data'!",J$4,ROW('Full Data'!J8)))),"",INDIRECT(CONCATENATE("'Full Data'!",J$4,ROW('Full Data'!J8))))</f>
        <v>60</v>
      </c>
      <c r="K11" s="16">
        <f ca="1">IF(ISBLANK(INDIRECT(CONCATENATE("'Full Data'!",K$4,ROW('Full Data'!K8)))),"",INDIRECT(CONCATENATE("'Full Data'!",K$4,ROW('Full Data'!K8))))</f>
      </c>
      <c r="L11" s="16" t="str">
        <f ca="1">IF(ISBLANK(INDIRECT(CONCATENATE("'Full Data'!",L$4,ROW('Full Data'!L8)))),"",INDIRECT(CONCATENATE("'Full Data'!",L$4,ROW('Full Data'!L8))))</f>
        <v>+1</v>
      </c>
      <c r="N11" s="207"/>
      <c r="O11" s="207"/>
      <c r="P11" s="207"/>
      <c r="Q11" s="207"/>
      <c r="R11" s="207"/>
      <c r="S11" s="42"/>
    </row>
    <row r="12" spans="1:19" ht="12.75" customHeight="1">
      <c r="A12" s="16">
        <f ca="1">IF(ISBLANK(INDIRECT(CONCATENATE("'Full Data'!",A$4,ROW('Full Data'!A9)))),"",INDIRECT(CONCATENATE("'Full Data'!",A$4,ROW('Full Data'!A9))))</f>
        <v>4</v>
      </c>
      <c r="B12" s="16" t="str">
        <f ca="1">IF(ISBLANK(INDIRECT(CONCATENATE("'Full Data'!",B$4,ROW('Full Data'!B9)))),"",INDIRECT(CONCATENATE("'Full Data'!",B$4,ROW('Full Data'!B9))))</f>
        <v>Be</v>
      </c>
      <c r="C12" s="16" t="str">
        <f ca="1">IF(ISBLANK(INDIRECT(CONCATENATE("'Full Data'!",C$4,ROW('Full Data'!C9)))),"",INDIRECT(CONCATENATE("'Full Data'!",C$4,ROW('Full Data'!C9))))</f>
        <v>beryllium</v>
      </c>
      <c r="D12" s="16" t="str">
        <f ca="1">IF(ISBLANK(INDIRECT(CONCATENATE("'Full Data'!",D$4,ROW('Full Data'!D9)))),"",INDIRECT(CONCATENATE("'Full Data'!",D$4,ROW('Full Data'!D9))))</f>
        <v>9.012</v>
      </c>
      <c r="E12" s="16">
        <f ca="1">IF(ISBLANK(INDIRECT(CONCATENATE("'Full Data'!",E$4,ROW('Full Data'!E9)))),"",INDIRECT(CONCATENATE("'Full Data'!",E$4,ROW('Full Data'!E9))))</f>
        <v>1278</v>
      </c>
      <c r="F12" s="16">
        <f ca="1">IF(ISBLANK(INDIRECT(CONCATENATE("'Full Data'!",F$4,ROW('Full Data'!F9)))),"",INDIRECT(CONCATENATE("'Full Data'!",F$4,ROW('Full Data'!F9))))</f>
        <v>2970</v>
      </c>
      <c r="G12" s="16">
        <f ca="1">IF(ISBLANK(INDIRECT(CONCATENATE("'Full Data'!",G$4,ROW('Full Data'!G9)))),"",INDIRECT(CONCATENATE("'Full Data'!",G$4,ROW('Full Data'!G9))))</f>
        <v>1.85</v>
      </c>
      <c r="H12" s="16">
        <f ca="1">IF(ISBLANK(INDIRECT(CONCATENATE("'Full Data'!",H$4,ROW('Full Data'!H9)))),"",INDIRECT(CONCATENATE("'Full Data'!",H$4,ROW('Full Data'!H9))))</f>
        <v>1.57</v>
      </c>
      <c r="I12" s="16">
        <f ca="1">IF(ISBLANK(INDIRECT(CONCATENATE("'Full Data'!",I$4,ROW('Full Data'!I9)))),"",INDIRECT(CONCATENATE("'Full Data'!",I$4,ROW('Full Data'!I9))))</f>
        <v>899</v>
      </c>
      <c r="J12" s="16" t="str">
        <f ca="1">IF(ISBLANK(INDIRECT(CONCATENATE("'Full Data'!",J$4,ROW('Full Data'!J9)))),"",INDIRECT(CONCATENATE("'Full Data'!",J$4,ROW('Full Data'!J9))))</f>
        <v>&lt;0</v>
      </c>
      <c r="K12" s="16">
        <f ca="1">IF(ISBLANK(INDIRECT(CONCATENATE("'Full Data'!",K$4,ROW('Full Data'!K9)))),"",INDIRECT(CONCATENATE("'Full Data'!",K$4,ROW('Full Data'!K9))))</f>
      </c>
      <c r="L12" s="16" t="str">
        <f ca="1">IF(ISBLANK(INDIRECT(CONCATENATE("'Full Data'!",L$4,ROW('Full Data'!L9)))),"",INDIRECT(CONCATENATE("'Full Data'!",L$4,ROW('Full Data'!L9))))</f>
        <v>+2</v>
      </c>
      <c r="N12" s="207"/>
      <c r="O12" s="207"/>
      <c r="P12" s="207"/>
      <c r="Q12" s="207"/>
      <c r="R12" s="207"/>
      <c r="S12" s="42"/>
    </row>
    <row r="13" spans="1:19" ht="12.75" customHeight="1">
      <c r="A13" s="16">
        <f ca="1">IF(ISBLANK(INDIRECT(CONCATENATE("'Full Data'!",A$4,ROW('Full Data'!A10)))),"",INDIRECT(CONCATENATE("'Full Data'!",A$4,ROW('Full Data'!A10))))</f>
        <v>5</v>
      </c>
      <c r="B13" s="16" t="str">
        <f ca="1">IF(ISBLANK(INDIRECT(CONCATENATE("'Full Data'!",B$4,ROW('Full Data'!B10)))),"",INDIRECT(CONCATENATE("'Full Data'!",B$4,ROW('Full Data'!B10))))</f>
        <v>B</v>
      </c>
      <c r="C13" s="16" t="str">
        <f ca="1">IF(ISBLANK(INDIRECT(CONCATENATE("'Full Data'!",C$4,ROW('Full Data'!C10)))),"",INDIRECT(CONCATENATE("'Full Data'!",C$4,ROW('Full Data'!C10))))</f>
        <v>boron</v>
      </c>
      <c r="D13" s="16" t="str">
        <f ca="1">IF(ISBLANK(INDIRECT(CONCATENATE("'Full Data'!",D$4,ROW('Full Data'!D10)))),"",INDIRECT(CONCATENATE("'Full Data'!",D$4,ROW('Full Data'!D10))))</f>
        <v>10.81</v>
      </c>
      <c r="E13" s="16">
        <f ca="1">IF(ISBLANK(INDIRECT(CONCATENATE("'Full Data'!",E$4,ROW('Full Data'!E10)))),"",INDIRECT(CONCATENATE("'Full Data'!",E$4,ROW('Full Data'!E10))))</f>
        <v>2079</v>
      </c>
      <c r="F13" s="16">
        <f ca="1">IF(ISBLANK(INDIRECT(CONCATENATE("'Full Data'!",F$4,ROW('Full Data'!F10)))),"",INDIRECT(CONCATENATE("'Full Data'!",F$4,ROW('Full Data'!F10))))</f>
        <v>2550</v>
      </c>
      <c r="G13" s="16">
        <f ca="1">IF(ISBLANK(INDIRECT(CONCATENATE("'Full Data'!",G$4,ROW('Full Data'!G10)))),"",INDIRECT(CONCATENATE("'Full Data'!",G$4,ROW('Full Data'!G10))))</f>
        <v>2.34</v>
      </c>
      <c r="H13" s="16">
        <f ca="1">IF(ISBLANK(INDIRECT(CONCATENATE("'Full Data'!",H$4,ROW('Full Data'!H10)))),"",INDIRECT(CONCATENATE("'Full Data'!",H$4,ROW('Full Data'!H10))))</f>
        <v>2.04</v>
      </c>
      <c r="I13" s="16">
        <f ca="1">IF(ISBLANK(INDIRECT(CONCATENATE("'Full Data'!",I$4,ROW('Full Data'!I10)))),"",INDIRECT(CONCATENATE("'Full Data'!",I$4,ROW('Full Data'!I10))))</f>
        <v>801</v>
      </c>
      <c r="J13" s="16">
        <f ca="1">IF(ISBLANK(INDIRECT(CONCATENATE("'Full Data'!",J$4,ROW('Full Data'!J10)))),"",INDIRECT(CONCATENATE("'Full Data'!",J$4,ROW('Full Data'!J10))))</f>
        <v>27</v>
      </c>
      <c r="K13" s="16">
        <f ca="1">IF(ISBLANK(INDIRECT(CONCATENATE("'Full Data'!",K$4,ROW('Full Data'!K10)))),"",INDIRECT(CONCATENATE("'Full Data'!",K$4,ROW('Full Data'!K10))))</f>
      </c>
      <c r="L13" s="16" t="str">
        <f ca="1">IF(ISBLANK(INDIRECT(CONCATENATE("'Full Data'!",L$4,ROW('Full Data'!L10)))),"",INDIRECT(CONCATENATE("'Full Data'!",L$4,ROW('Full Data'!L10))))</f>
        <v>+3</v>
      </c>
      <c r="N13" s="207"/>
      <c r="O13" s="207"/>
      <c r="P13" s="207"/>
      <c r="Q13" s="207"/>
      <c r="R13" s="207"/>
      <c r="S13" s="42"/>
    </row>
    <row r="14" spans="1:19" ht="12.75" customHeight="1">
      <c r="A14" s="16">
        <f ca="1">IF(ISBLANK(INDIRECT(CONCATENATE("'Full Data'!",A$4,ROW('Full Data'!A11)))),"",INDIRECT(CONCATENATE("'Full Data'!",A$4,ROW('Full Data'!A11))))</f>
        <v>6</v>
      </c>
      <c r="B14" s="16" t="str">
        <f ca="1">IF(ISBLANK(INDIRECT(CONCATENATE("'Full Data'!",B$4,ROW('Full Data'!B11)))),"",INDIRECT(CONCATENATE("'Full Data'!",B$4,ROW('Full Data'!B11))))</f>
        <v>C</v>
      </c>
      <c r="C14" s="16" t="str">
        <f ca="1">IF(ISBLANK(INDIRECT(CONCATENATE("'Full Data'!",C$4,ROW('Full Data'!C11)))),"",INDIRECT(CONCATENATE("'Full Data'!",C$4,ROW('Full Data'!C11))))</f>
        <v>carbon</v>
      </c>
      <c r="D14" s="16" t="str">
        <f ca="1">IF(ISBLANK(INDIRECT(CONCATENATE("'Full Data'!",D$4,ROW('Full Data'!D11)))),"",INDIRECT(CONCATENATE("'Full Data'!",D$4,ROW('Full Data'!D11))))</f>
        <v>12.01</v>
      </c>
      <c r="E14" s="16">
        <f ca="1">IF(ISBLANK(INDIRECT(CONCATENATE("'Full Data'!",E$4,ROW('Full Data'!E11)))),"",INDIRECT(CONCATENATE("'Full Data'!",E$4,ROW('Full Data'!E11))))</f>
        <v>3367</v>
      </c>
      <c r="F14" s="16">
        <f ca="1">IF(ISBLANK(INDIRECT(CONCATENATE("'Full Data'!",F$4,ROW('Full Data'!F11)))),"",INDIRECT(CONCATENATE("'Full Data'!",F$4,ROW('Full Data'!F11))))</f>
        <v>4827</v>
      </c>
      <c r="G14" s="16">
        <f ca="1">IF(ISBLANK(INDIRECT(CONCATENATE("'Full Data'!",G$4,ROW('Full Data'!G11)))),"",INDIRECT(CONCATENATE("'Full Data'!",G$4,ROW('Full Data'!G11))))</f>
        <v>2.25</v>
      </c>
      <c r="H14" s="16">
        <f ca="1">IF(ISBLANK(INDIRECT(CONCATENATE("'Full Data'!",H$4,ROW('Full Data'!H11)))),"",INDIRECT(CONCATENATE("'Full Data'!",H$4,ROW('Full Data'!H11))))</f>
        <v>2.55</v>
      </c>
      <c r="I14" s="16">
        <f ca="1">IF(ISBLANK(INDIRECT(CONCATENATE("'Full Data'!",I$4,ROW('Full Data'!I11)))),"",INDIRECT(CONCATENATE("'Full Data'!",I$4,ROW('Full Data'!I11))))</f>
        <v>1086</v>
      </c>
      <c r="J14" s="16">
        <f ca="1">IF(ISBLANK(INDIRECT(CONCATENATE("'Full Data'!",J$4,ROW('Full Data'!J11)))),"",INDIRECT(CONCATENATE("'Full Data'!",J$4,ROW('Full Data'!J11))))</f>
        <v>122</v>
      </c>
      <c r="K14" s="16">
        <f ca="1">IF(ISBLANK(INDIRECT(CONCATENATE("'Full Data'!",K$4,ROW('Full Data'!K11)))),"",INDIRECT(CONCATENATE("'Full Data'!",K$4,ROW('Full Data'!K11))))</f>
      </c>
      <c r="L14" s="16" t="str">
        <f ca="1">IF(ISBLANK(INDIRECT(CONCATENATE("'Full Data'!",L$4,ROW('Full Data'!L11)))),"",INDIRECT(CONCATENATE("'Full Data'!",L$4,ROW('Full Data'!L11))))</f>
        <v>±4</v>
      </c>
      <c r="N14" s="207"/>
      <c r="O14" s="207"/>
      <c r="P14" s="207"/>
      <c r="Q14" s="207"/>
      <c r="R14" s="207"/>
      <c r="S14" s="42"/>
    </row>
    <row r="15" spans="1:19" ht="12.75" customHeight="1">
      <c r="A15" s="16">
        <f ca="1">IF(ISBLANK(INDIRECT(CONCATENATE("'Full Data'!",A$4,ROW('Full Data'!A12)))),"",INDIRECT(CONCATENATE("'Full Data'!",A$4,ROW('Full Data'!A12))))</f>
        <v>7</v>
      </c>
      <c r="B15" s="16" t="str">
        <f ca="1">IF(ISBLANK(INDIRECT(CONCATENATE("'Full Data'!",B$4,ROW('Full Data'!B12)))),"",INDIRECT(CONCATENATE("'Full Data'!",B$4,ROW('Full Data'!B12))))</f>
        <v>N</v>
      </c>
      <c r="C15" s="16" t="str">
        <f ca="1">IF(ISBLANK(INDIRECT(CONCATENATE("'Full Data'!",C$4,ROW('Full Data'!C12)))),"",INDIRECT(CONCATENATE("'Full Data'!",C$4,ROW('Full Data'!C12))))</f>
        <v>nitrogen</v>
      </c>
      <c r="D15" s="16" t="str">
        <f ca="1">IF(ISBLANK(INDIRECT(CONCATENATE("'Full Data'!",D$4,ROW('Full Data'!D12)))),"",INDIRECT(CONCATENATE("'Full Data'!",D$4,ROW('Full Data'!D12))))</f>
        <v>14.01</v>
      </c>
      <c r="E15" s="16">
        <f ca="1">IF(ISBLANK(INDIRECT(CONCATENATE("'Full Data'!",E$4,ROW('Full Data'!E12)))),"",INDIRECT(CONCATENATE("'Full Data'!",E$4,ROW('Full Data'!E12))))</f>
        <v>-209.9</v>
      </c>
      <c r="F15" s="16">
        <f ca="1">IF(ISBLANK(INDIRECT(CONCATENATE("'Full Data'!",F$4,ROW('Full Data'!F12)))),"",INDIRECT(CONCATENATE("'Full Data'!",F$4,ROW('Full Data'!F12))))</f>
        <v>-195.8</v>
      </c>
      <c r="G15" s="16">
        <f ca="1">IF(ISBLANK(INDIRECT(CONCATENATE("'Full Data'!",G$4,ROW('Full Data'!G12)))),"",INDIRECT(CONCATENATE("'Full Data'!",G$4,ROW('Full Data'!G12))))</f>
        <v>0.00125</v>
      </c>
      <c r="H15" s="16">
        <f ca="1">IF(ISBLANK(INDIRECT(CONCATENATE("'Full Data'!",H$4,ROW('Full Data'!H12)))),"",INDIRECT(CONCATENATE("'Full Data'!",H$4,ROW('Full Data'!H12))))</f>
        <v>3.04</v>
      </c>
      <c r="I15" s="16">
        <f ca="1">IF(ISBLANK(INDIRECT(CONCATENATE("'Full Data'!",I$4,ROW('Full Data'!I12)))),"",INDIRECT(CONCATENATE("'Full Data'!",I$4,ROW('Full Data'!I12))))</f>
        <v>1402</v>
      </c>
      <c r="J15" s="16" t="str">
        <f ca="1">IF(ISBLANK(INDIRECT(CONCATENATE("'Full Data'!",J$4,ROW('Full Data'!J12)))),"",INDIRECT(CONCATENATE("'Full Data'!",J$4,ROW('Full Data'!J12))))</f>
        <v>&lt;0</v>
      </c>
      <c r="K15" s="16">
        <f ca="1">IF(ISBLANK(INDIRECT(CONCATENATE("'Full Data'!",K$4,ROW('Full Data'!K12)))),"",INDIRECT(CONCATENATE("'Full Data'!",K$4,ROW('Full Data'!K12))))</f>
      </c>
      <c r="L15" s="16" t="str">
        <f ca="1">IF(ISBLANK(INDIRECT(CONCATENATE("'Full Data'!",L$4,ROW('Full Data'!L12)))),"",INDIRECT(CONCATENATE("'Full Data'!",L$4,ROW('Full Data'!L12))))</f>
        <v>−3</v>
      </c>
      <c r="N15" s="207"/>
      <c r="O15" s="207"/>
      <c r="P15" s="207"/>
      <c r="Q15" s="207"/>
      <c r="R15" s="207"/>
      <c r="S15" s="42"/>
    </row>
    <row r="16" spans="1:19" ht="12.75" customHeight="1">
      <c r="A16" s="16">
        <f ca="1">IF(ISBLANK(INDIRECT(CONCATENATE("'Full Data'!",A$4,ROW('Full Data'!A13)))),"",INDIRECT(CONCATENATE("'Full Data'!",A$4,ROW('Full Data'!A13))))</f>
        <v>8</v>
      </c>
      <c r="B16" s="16" t="str">
        <f ca="1">IF(ISBLANK(INDIRECT(CONCATENATE("'Full Data'!",B$4,ROW('Full Data'!B13)))),"",INDIRECT(CONCATENATE("'Full Data'!",B$4,ROW('Full Data'!B13))))</f>
        <v>O</v>
      </c>
      <c r="C16" s="16" t="str">
        <f ca="1">IF(ISBLANK(INDIRECT(CONCATENATE("'Full Data'!",C$4,ROW('Full Data'!C13)))),"",INDIRECT(CONCATENATE("'Full Data'!",C$4,ROW('Full Data'!C13))))</f>
        <v>oxygen</v>
      </c>
      <c r="D16" s="16" t="str">
        <f ca="1">IF(ISBLANK(INDIRECT(CONCATENATE("'Full Data'!",D$4,ROW('Full Data'!D13)))),"",INDIRECT(CONCATENATE("'Full Data'!",D$4,ROW('Full Data'!D13))))</f>
        <v>16.00</v>
      </c>
      <c r="E16" s="16">
        <f ca="1">IF(ISBLANK(INDIRECT(CONCATENATE("'Full Data'!",E$4,ROW('Full Data'!E13)))),"",INDIRECT(CONCATENATE("'Full Data'!",E$4,ROW('Full Data'!E13))))</f>
        <v>-218.4</v>
      </c>
      <c r="F16" s="16">
        <f ca="1">IF(ISBLANK(INDIRECT(CONCATENATE("'Full Data'!",F$4,ROW('Full Data'!F13)))),"",INDIRECT(CONCATENATE("'Full Data'!",F$4,ROW('Full Data'!F13))))</f>
        <v>-183</v>
      </c>
      <c r="G16" s="16">
        <f ca="1">IF(ISBLANK(INDIRECT(CONCATENATE("'Full Data'!",G$4,ROW('Full Data'!G13)))),"",INDIRECT(CONCATENATE("'Full Data'!",G$4,ROW('Full Data'!G13))))</f>
        <v>0.00143</v>
      </c>
      <c r="H16" s="16">
        <f ca="1">IF(ISBLANK(INDIRECT(CONCATENATE("'Full Data'!",H$4,ROW('Full Data'!H13)))),"",INDIRECT(CONCATENATE("'Full Data'!",H$4,ROW('Full Data'!H13))))</f>
        <v>3.44</v>
      </c>
      <c r="I16" s="16">
        <f ca="1">IF(ISBLANK(INDIRECT(CONCATENATE("'Full Data'!",I$4,ROW('Full Data'!I13)))),"",INDIRECT(CONCATENATE("'Full Data'!",I$4,ROW('Full Data'!I13))))</f>
        <v>1314</v>
      </c>
      <c r="J16" s="16">
        <f ca="1">IF(ISBLANK(INDIRECT(CONCATENATE("'Full Data'!",J$4,ROW('Full Data'!J13)))),"",INDIRECT(CONCATENATE("'Full Data'!",J$4,ROW('Full Data'!J13))))</f>
        <v>141</v>
      </c>
      <c r="K16" s="16">
        <f ca="1">IF(ISBLANK(INDIRECT(CONCATENATE("'Full Data'!",K$4,ROW('Full Data'!K13)))),"",INDIRECT(CONCATENATE("'Full Data'!",K$4,ROW('Full Data'!K13))))</f>
      </c>
      <c r="L16" s="16" t="str">
        <f ca="1">IF(ISBLANK(INDIRECT(CONCATENATE("'Full Data'!",L$4,ROW('Full Data'!L13)))),"",INDIRECT(CONCATENATE("'Full Data'!",L$4,ROW('Full Data'!L13))))</f>
        <v>−2</v>
      </c>
      <c r="N16" s="207"/>
      <c r="O16" s="207"/>
      <c r="P16" s="207"/>
      <c r="Q16" s="207"/>
      <c r="R16" s="207"/>
      <c r="S16" s="42"/>
    </row>
    <row r="17" spans="1:19" ht="12.75" customHeight="1">
      <c r="A17" s="16">
        <f ca="1">IF(ISBLANK(INDIRECT(CONCATENATE("'Full Data'!",A$4,ROW('Full Data'!A14)))),"",INDIRECT(CONCATENATE("'Full Data'!",A$4,ROW('Full Data'!A14))))</f>
        <v>9</v>
      </c>
      <c r="B17" s="16" t="str">
        <f ca="1">IF(ISBLANK(INDIRECT(CONCATENATE("'Full Data'!",B$4,ROW('Full Data'!B14)))),"",INDIRECT(CONCATENATE("'Full Data'!",B$4,ROW('Full Data'!B14))))</f>
        <v>F</v>
      </c>
      <c r="C17" s="16" t="str">
        <f ca="1">IF(ISBLANK(INDIRECT(CONCATENATE("'Full Data'!",C$4,ROW('Full Data'!C14)))),"",INDIRECT(CONCATENATE("'Full Data'!",C$4,ROW('Full Data'!C14))))</f>
        <v>fluorine</v>
      </c>
      <c r="D17" s="16" t="str">
        <f ca="1">IF(ISBLANK(INDIRECT(CONCATENATE("'Full Data'!",D$4,ROW('Full Data'!D14)))),"",INDIRECT(CONCATENATE("'Full Data'!",D$4,ROW('Full Data'!D14))))</f>
        <v>19.00</v>
      </c>
      <c r="E17" s="16">
        <f ca="1">IF(ISBLANK(INDIRECT(CONCATENATE("'Full Data'!",E$4,ROW('Full Data'!E14)))),"",INDIRECT(CONCATENATE("'Full Data'!",E$4,ROW('Full Data'!E14))))</f>
        <v>-219.8</v>
      </c>
      <c r="F17" s="16">
        <f ca="1">IF(ISBLANK(INDIRECT(CONCATENATE("'Full Data'!",F$4,ROW('Full Data'!F14)))),"",INDIRECT(CONCATENATE("'Full Data'!",F$4,ROW('Full Data'!F14))))</f>
        <v>-188.1</v>
      </c>
      <c r="G17" s="16">
        <f ca="1">IF(ISBLANK(INDIRECT(CONCATENATE("'Full Data'!",G$4,ROW('Full Data'!G14)))),"",INDIRECT(CONCATENATE("'Full Data'!",G$4,ROW('Full Data'!G14))))</f>
        <v>0.0017</v>
      </c>
      <c r="H17" s="16">
        <f ca="1">IF(ISBLANK(INDIRECT(CONCATENATE("'Full Data'!",H$4,ROW('Full Data'!H14)))),"",INDIRECT(CONCATENATE("'Full Data'!",H$4,ROW('Full Data'!H14))))</f>
        <v>3.98</v>
      </c>
      <c r="I17" s="16">
        <f ca="1">IF(ISBLANK(INDIRECT(CONCATENATE("'Full Data'!",I$4,ROW('Full Data'!I14)))),"",INDIRECT(CONCATENATE("'Full Data'!",I$4,ROW('Full Data'!I14))))</f>
        <v>1681</v>
      </c>
      <c r="J17" s="16">
        <f ca="1">IF(ISBLANK(INDIRECT(CONCATENATE("'Full Data'!",J$4,ROW('Full Data'!J14)))),"",INDIRECT(CONCATENATE("'Full Data'!",J$4,ROW('Full Data'!J14))))</f>
        <v>328</v>
      </c>
      <c r="K17" s="16">
        <f ca="1">IF(ISBLANK(INDIRECT(CONCATENATE("'Full Data'!",K$4,ROW('Full Data'!K14)))),"",INDIRECT(CONCATENATE("'Full Data'!",K$4,ROW('Full Data'!K14))))</f>
        <v>119</v>
      </c>
      <c r="L17" s="16" t="str">
        <f ca="1">IF(ISBLANK(INDIRECT(CONCATENATE("'Full Data'!",L$4,ROW('Full Data'!L14)))),"",INDIRECT(CONCATENATE("'Full Data'!",L$4,ROW('Full Data'!L14))))</f>
        <v>−1</v>
      </c>
      <c r="N17" s="207"/>
      <c r="O17" s="207"/>
      <c r="P17" s="207"/>
      <c r="Q17" s="207"/>
      <c r="R17" s="207"/>
      <c r="S17" s="42"/>
    </row>
    <row r="18" spans="1:19" ht="12.75" customHeight="1">
      <c r="A18" s="16">
        <f ca="1">IF(ISBLANK(INDIRECT(CONCATENATE("'Full Data'!",A$4,ROW('Full Data'!A15)))),"",INDIRECT(CONCATENATE("'Full Data'!",A$4,ROW('Full Data'!A15))))</f>
        <v>10</v>
      </c>
      <c r="B18" s="16" t="str">
        <f ca="1">IF(ISBLANK(INDIRECT(CONCATENATE("'Full Data'!",B$4,ROW('Full Data'!B15)))),"",INDIRECT(CONCATENATE("'Full Data'!",B$4,ROW('Full Data'!B15))))</f>
        <v>Ne</v>
      </c>
      <c r="C18" s="16" t="str">
        <f ca="1">IF(ISBLANK(INDIRECT(CONCATENATE("'Full Data'!",C$4,ROW('Full Data'!C15)))),"",INDIRECT(CONCATENATE("'Full Data'!",C$4,ROW('Full Data'!C15))))</f>
        <v>neon</v>
      </c>
      <c r="D18" s="16" t="str">
        <f ca="1">IF(ISBLANK(INDIRECT(CONCATENATE("'Full Data'!",D$4,ROW('Full Data'!D15)))),"",INDIRECT(CONCATENATE("'Full Data'!",D$4,ROW('Full Data'!D15))))</f>
        <v>20.18</v>
      </c>
      <c r="E18" s="16">
        <f ca="1">IF(ISBLANK(INDIRECT(CONCATENATE("'Full Data'!",E$4,ROW('Full Data'!E15)))),"",INDIRECT(CONCATENATE("'Full Data'!",E$4,ROW('Full Data'!E15))))</f>
        <v>-248</v>
      </c>
      <c r="F18" s="16">
        <f ca="1">IF(ISBLANK(INDIRECT(CONCATENATE("'Full Data'!",F$4,ROW('Full Data'!F15)))),"",INDIRECT(CONCATENATE("'Full Data'!",F$4,ROW('Full Data'!F15))))</f>
        <v>-248.7</v>
      </c>
      <c r="G18" s="16">
        <f ca="1">IF(ISBLANK(INDIRECT(CONCATENATE("'Full Data'!",G$4,ROW('Full Data'!G15)))),"",INDIRECT(CONCATENATE("'Full Data'!",G$4,ROW('Full Data'!G15))))</f>
        <v>0.0009</v>
      </c>
      <c r="H18" s="16">
        <f ca="1">IF(ISBLANK(INDIRECT(CONCATENATE("'Full Data'!",H$4,ROW('Full Data'!H15)))),"",INDIRECT(CONCATENATE("'Full Data'!",H$4,ROW('Full Data'!H15))))</f>
      </c>
      <c r="I18" s="16">
        <f ca="1">IF(ISBLANK(INDIRECT(CONCATENATE("'Full Data'!",I$4,ROW('Full Data'!I15)))),"",INDIRECT(CONCATENATE("'Full Data'!",I$4,ROW('Full Data'!I15))))</f>
        <v>2081</v>
      </c>
      <c r="J18" s="16" t="str">
        <f ca="1">IF(ISBLANK(INDIRECT(CONCATENATE("'Full Data'!",J$4,ROW('Full Data'!J15)))),"",INDIRECT(CONCATENATE("'Full Data'!",J$4,ROW('Full Data'!J15))))</f>
        <v>&lt;0</v>
      </c>
      <c r="K18" s="16">
        <f ca="1">IF(ISBLANK(INDIRECT(CONCATENATE("'Full Data'!",K$4,ROW('Full Data'!K15)))),"",INDIRECT(CONCATENATE("'Full Data'!",K$4,ROW('Full Data'!K15))))</f>
      </c>
      <c r="L18" s="16" t="str">
        <f ca="1">IF(ISBLANK(INDIRECT(CONCATENATE("'Full Data'!",L$4,ROW('Full Data'!L15)))),"",INDIRECT(CONCATENATE("'Full Data'!",L$4,ROW('Full Data'!L15))))</f>
        <v>0</v>
      </c>
      <c r="N18" s="207"/>
      <c r="O18" s="207"/>
      <c r="P18" s="207"/>
      <c r="Q18" s="207"/>
      <c r="R18" s="207"/>
      <c r="S18" s="42"/>
    </row>
    <row r="19" spans="1:19" ht="12.75" customHeight="1">
      <c r="A19" s="16">
        <f ca="1">IF(ISBLANK(INDIRECT(CONCATENATE("'Full Data'!",A$4,ROW('Full Data'!A16)))),"",INDIRECT(CONCATENATE("'Full Data'!",A$4,ROW('Full Data'!A16))))</f>
        <v>11</v>
      </c>
      <c r="B19" s="16" t="str">
        <f ca="1">IF(ISBLANK(INDIRECT(CONCATENATE("'Full Data'!",B$4,ROW('Full Data'!B16)))),"",INDIRECT(CONCATENATE("'Full Data'!",B$4,ROW('Full Data'!B16))))</f>
        <v>Na</v>
      </c>
      <c r="C19" s="16" t="str">
        <f ca="1">IF(ISBLANK(INDIRECT(CONCATENATE("'Full Data'!",C$4,ROW('Full Data'!C16)))),"",INDIRECT(CONCATENATE("'Full Data'!",C$4,ROW('Full Data'!C16))))</f>
        <v>sodium</v>
      </c>
      <c r="D19" s="16" t="str">
        <f ca="1">IF(ISBLANK(INDIRECT(CONCATENATE("'Full Data'!",D$4,ROW('Full Data'!D16)))),"",INDIRECT(CONCATENATE("'Full Data'!",D$4,ROW('Full Data'!D16))))</f>
        <v>22.99</v>
      </c>
      <c r="E19" s="16">
        <f ca="1">IF(ISBLANK(INDIRECT(CONCATENATE("'Full Data'!",E$4,ROW('Full Data'!E16)))),"",INDIRECT(CONCATENATE("'Full Data'!",E$4,ROW('Full Data'!E16))))</f>
        <v>97.8</v>
      </c>
      <c r="F19" s="16">
        <f ca="1">IF(ISBLANK(INDIRECT(CONCATENATE("'Full Data'!",F$4,ROW('Full Data'!F16)))),"",INDIRECT(CONCATENATE("'Full Data'!",F$4,ROW('Full Data'!F16))))</f>
        <v>883</v>
      </c>
      <c r="G19" s="16">
        <f ca="1">IF(ISBLANK(INDIRECT(CONCATENATE("'Full Data'!",G$4,ROW('Full Data'!G16)))),"",INDIRECT(CONCATENATE("'Full Data'!",G$4,ROW('Full Data'!G16))))</f>
        <v>0.971</v>
      </c>
      <c r="H19" s="16">
        <f ca="1">IF(ISBLANK(INDIRECT(CONCATENATE("'Full Data'!",H$4,ROW('Full Data'!H16)))),"",INDIRECT(CONCATENATE("'Full Data'!",H$4,ROW('Full Data'!H16))))</f>
        <v>0.93</v>
      </c>
      <c r="I19" s="16">
        <f ca="1">IF(ISBLANK(INDIRECT(CONCATENATE("'Full Data'!",I$4,ROW('Full Data'!I16)))),"",INDIRECT(CONCATENATE("'Full Data'!",I$4,ROW('Full Data'!I16))))</f>
        <v>496</v>
      </c>
      <c r="J19" s="16">
        <f ca="1">IF(ISBLANK(INDIRECT(CONCATENATE("'Full Data'!",J$4,ROW('Full Data'!J16)))),"",INDIRECT(CONCATENATE("'Full Data'!",J$4,ROW('Full Data'!J16))))</f>
        <v>53</v>
      </c>
      <c r="K19" s="16">
        <f ca="1">IF(ISBLANK(INDIRECT(CONCATENATE("'Full Data'!",K$4,ROW('Full Data'!K16)))),"",INDIRECT(CONCATENATE("'Full Data'!",K$4,ROW('Full Data'!K16))))</f>
      </c>
      <c r="L19" s="16" t="str">
        <f ca="1">IF(ISBLANK(INDIRECT(CONCATENATE("'Full Data'!",L$4,ROW('Full Data'!L16)))),"",INDIRECT(CONCATENATE("'Full Data'!",L$4,ROW('Full Data'!L16))))</f>
        <v>+1</v>
      </c>
      <c r="N19" s="207"/>
      <c r="O19" s="207"/>
      <c r="P19" s="207"/>
      <c r="Q19" s="207"/>
      <c r="R19" s="207"/>
      <c r="S19" s="42"/>
    </row>
    <row r="20" spans="1:19" ht="12.75" customHeight="1">
      <c r="A20" s="16">
        <f ca="1">IF(ISBLANK(INDIRECT(CONCATENATE("'Full Data'!",A$4,ROW('Full Data'!A17)))),"",INDIRECT(CONCATENATE("'Full Data'!",A$4,ROW('Full Data'!A17))))</f>
        <v>12</v>
      </c>
      <c r="B20" s="16" t="str">
        <f ca="1">IF(ISBLANK(INDIRECT(CONCATENATE("'Full Data'!",B$4,ROW('Full Data'!B17)))),"",INDIRECT(CONCATENATE("'Full Data'!",B$4,ROW('Full Data'!B17))))</f>
        <v>Mg</v>
      </c>
      <c r="C20" s="16" t="str">
        <f ca="1">IF(ISBLANK(INDIRECT(CONCATENATE("'Full Data'!",C$4,ROW('Full Data'!C17)))),"",INDIRECT(CONCATENATE("'Full Data'!",C$4,ROW('Full Data'!C17))))</f>
        <v>magnesium</v>
      </c>
      <c r="D20" s="16" t="str">
        <f ca="1">IF(ISBLANK(INDIRECT(CONCATENATE("'Full Data'!",D$4,ROW('Full Data'!D17)))),"",INDIRECT(CONCATENATE("'Full Data'!",D$4,ROW('Full Data'!D17))))</f>
        <v>24.31</v>
      </c>
      <c r="E20" s="16">
        <f ca="1">IF(ISBLANK(INDIRECT(CONCATENATE("'Full Data'!",E$4,ROW('Full Data'!E17)))),"",INDIRECT(CONCATENATE("'Full Data'!",E$4,ROW('Full Data'!E17))))</f>
        <v>649</v>
      </c>
      <c r="F20" s="16">
        <f ca="1">IF(ISBLANK(INDIRECT(CONCATENATE("'Full Data'!",F$4,ROW('Full Data'!F17)))),"",INDIRECT(CONCATENATE("'Full Data'!",F$4,ROW('Full Data'!F17))))</f>
        <v>1090</v>
      </c>
      <c r="G20" s="16">
        <f ca="1">IF(ISBLANK(INDIRECT(CONCATENATE("'Full Data'!",G$4,ROW('Full Data'!G17)))),"",INDIRECT(CONCATENATE("'Full Data'!",G$4,ROW('Full Data'!G17))))</f>
        <v>1.74</v>
      </c>
      <c r="H20" s="16">
        <f ca="1">IF(ISBLANK(INDIRECT(CONCATENATE("'Full Data'!",H$4,ROW('Full Data'!H17)))),"",INDIRECT(CONCATENATE("'Full Data'!",H$4,ROW('Full Data'!H17))))</f>
        <v>1.31</v>
      </c>
      <c r="I20" s="16">
        <f ca="1">IF(ISBLANK(INDIRECT(CONCATENATE("'Full Data'!",I$4,ROW('Full Data'!I17)))),"",INDIRECT(CONCATENATE("'Full Data'!",I$4,ROW('Full Data'!I17))))</f>
        <v>738</v>
      </c>
      <c r="J20" s="16" t="str">
        <f ca="1">IF(ISBLANK(INDIRECT(CONCATENATE("'Full Data'!",J$4,ROW('Full Data'!J17)))),"",INDIRECT(CONCATENATE("'Full Data'!",J$4,ROW('Full Data'!J17))))</f>
        <v>&lt;0</v>
      </c>
      <c r="K20" s="16">
        <f ca="1">IF(ISBLANK(INDIRECT(CONCATENATE("'Full Data'!",K$4,ROW('Full Data'!K17)))),"",INDIRECT(CONCATENATE("'Full Data'!",K$4,ROW('Full Data'!K17))))</f>
      </c>
      <c r="L20" s="16" t="str">
        <f ca="1">IF(ISBLANK(INDIRECT(CONCATENATE("'Full Data'!",L$4,ROW('Full Data'!L17)))),"",INDIRECT(CONCATENATE("'Full Data'!",L$4,ROW('Full Data'!L17))))</f>
        <v>+2</v>
      </c>
      <c r="N20" s="207"/>
      <c r="O20" s="207"/>
      <c r="P20" s="207"/>
      <c r="Q20" s="207"/>
      <c r="R20" s="207"/>
      <c r="S20" s="42"/>
    </row>
    <row r="21" spans="1:19" ht="12.75" customHeight="1">
      <c r="A21" s="16">
        <f ca="1">IF(ISBLANK(INDIRECT(CONCATENATE("'Full Data'!",A$4,ROW('Full Data'!A18)))),"",INDIRECT(CONCATENATE("'Full Data'!",A$4,ROW('Full Data'!A18))))</f>
        <v>13</v>
      </c>
      <c r="B21" s="16" t="str">
        <f ca="1">IF(ISBLANK(INDIRECT(CONCATENATE("'Full Data'!",B$4,ROW('Full Data'!B18)))),"",INDIRECT(CONCATENATE("'Full Data'!",B$4,ROW('Full Data'!B18))))</f>
        <v>Al</v>
      </c>
      <c r="C21" s="16" t="str">
        <f ca="1">IF(ISBLANK(INDIRECT(CONCATENATE("'Full Data'!",C$4,ROW('Full Data'!C18)))),"",INDIRECT(CONCATENATE("'Full Data'!",C$4,ROW('Full Data'!C18))))</f>
        <v>aluminum</v>
      </c>
      <c r="D21" s="16" t="str">
        <f ca="1">IF(ISBLANK(INDIRECT(CONCATENATE("'Full Data'!",D$4,ROW('Full Data'!D18)))),"",INDIRECT(CONCATENATE("'Full Data'!",D$4,ROW('Full Data'!D18))))</f>
        <v>26.98</v>
      </c>
      <c r="E21" s="16">
        <f ca="1">IF(ISBLANK(INDIRECT(CONCATENATE("'Full Data'!",E$4,ROW('Full Data'!E18)))),"",INDIRECT(CONCATENATE("'Full Data'!",E$4,ROW('Full Data'!E18))))</f>
        <v>660</v>
      </c>
      <c r="F21" s="16">
        <f ca="1">IF(ISBLANK(INDIRECT(CONCATENATE("'Full Data'!",F$4,ROW('Full Data'!F18)))),"",INDIRECT(CONCATENATE("'Full Data'!",F$4,ROW('Full Data'!F18))))</f>
        <v>2467</v>
      </c>
      <c r="G21" s="16">
        <f ca="1">IF(ISBLANK(INDIRECT(CONCATENATE("'Full Data'!",G$4,ROW('Full Data'!G18)))),"",INDIRECT(CONCATENATE("'Full Data'!",G$4,ROW('Full Data'!G18))))</f>
        <v>2.7</v>
      </c>
      <c r="H21" s="16">
        <f ca="1">IF(ISBLANK(INDIRECT(CONCATENATE("'Full Data'!",H$4,ROW('Full Data'!H18)))),"",INDIRECT(CONCATENATE("'Full Data'!",H$4,ROW('Full Data'!H18))))</f>
        <v>1.61</v>
      </c>
      <c r="I21" s="16">
        <f ca="1">IF(ISBLANK(INDIRECT(CONCATENATE("'Full Data'!",I$4,ROW('Full Data'!I18)))),"",INDIRECT(CONCATENATE("'Full Data'!",I$4,ROW('Full Data'!I18))))</f>
        <v>578</v>
      </c>
      <c r="J21" s="16">
        <f ca="1">IF(ISBLANK(INDIRECT(CONCATENATE("'Full Data'!",J$4,ROW('Full Data'!J18)))),"",INDIRECT(CONCATENATE("'Full Data'!",J$4,ROW('Full Data'!J18))))</f>
        <v>42</v>
      </c>
      <c r="K21" s="16">
        <f ca="1">IF(ISBLANK(INDIRECT(CONCATENATE("'Full Data'!",K$4,ROW('Full Data'!K18)))),"",INDIRECT(CONCATENATE("'Full Data'!",K$4,ROW('Full Data'!K18))))</f>
      </c>
      <c r="L21" s="16" t="str">
        <f ca="1">IF(ISBLANK(INDIRECT(CONCATENATE("'Full Data'!",L$4,ROW('Full Data'!L18)))),"",INDIRECT(CONCATENATE("'Full Data'!",L$4,ROW('Full Data'!L18))))</f>
        <v>+3</v>
      </c>
      <c r="N21" s="207"/>
      <c r="O21" s="207"/>
      <c r="P21" s="207"/>
      <c r="Q21" s="207"/>
      <c r="R21" s="207"/>
      <c r="S21" s="42"/>
    </row>
    <row r="22" spans="1:19" ht="12.75" customHeight="1">
      <c r="A22" s="16">
        <f ca="1">IF(ISBLANK(INDIRECT(CONCATENATE("'Full Data'!",A$4,ROW('Full Data'!A19)))),"",INDIRECT(CONCATENATE("'Full Data'!",A$4,ROW('Full Data'!A19))))</f>
        <v>14</v>
      </c>
      <c r="B22" s="16" t="str">
        <f ca="1">IF(ISBLANK(INDIRECT(CONCATENATE("'Full Data'!",B$4,ROW('Full Data'!B19)))),"",INDIRECT(CONCATENATE("'Full Data'!",B$4,ROW('Full Data'!B19))))</f>
        <v>Si</v>
      </c>
      <c r="C22" s="16" t="str">
        <f ca="1">IF(ISBLANK(INDIRECT(CONCATENATE("'Full Data'!",C$4,ROW('Full Data'!C19)))),"",INDIRECT(CONCATENATE("'Full Data'!",C$4,ROW('Full Data'!C19))))</f>
        <v>silicon</v>
      </c>
      <c r="D22" s="16" t="str">
        <f ca="1">IF(ISBLANK(INDIRECT(CONCATENATE("'Full Data'!",D$4,ROW('Full Data'!D19)))),"",INDIRECT(CONCATENATE("'Full Data'!",D$4,ROW('Full Data'!D19))))</f>
        <v>28.09</v>
      </c>
      <c r="E22" s="16">
        <f ca="1">IF(ISBLANK(INDIRECT(CONCATENATE("'Full Data'!",E$4,ROW('Full Data'!E19)))),"",INDIRECT(CONCATENATE("'Full Data'!",E$4,ROW('Full Data'!E19))))</f>
        <v>1410</v>
      </c>
      <c r="F22" s="16">
        <f ca="1">IF(ISBLANK(INDIRECT(CONCATENATE("'Full Data'!",F$4,ROW('Full Data'!F19)))),"",INDIRECT(CONCATENATE("'Full Data'!",F$4,ROW('Full Data'!F19))))</f>
        <v>2355</v>
      </c>
      <c r="G22" s="16">
        <f ca="1">IF(ISBLANK(INDIRECT(CONCATENATE("'Full Data'!",G$4,ROW('Full Data'!G19)))),"",INDIRECT(CONCATENATE("'Full Data'!",G$4,ROW('Full Data'!G19))))</f>
        <v>2.33</v>
      </c>
      <c r="H22" s="16">
        <f ca="1">IF(ISBLANK(INDIRECT(CONCATENATE("'Full Data'!",H$4,ROW('Full Data'!H19)))),"",INDIRECT(CONCATENATE("'Full Data'!",H$4,ROW('Full Data'!H19))))</f>
        <v>1.9</v>
      </c>
      <c r="I22" s="16">
        <f ca="1">IF(ISBLANK(INDIRECT(CONCATENATE("'Full Data'!",I$4,ROW('Full Data'!I19)))),"",INDIRECT(CONCATENATE("'Full Data'!",I$4,ROW('Full Data'!I19))))</f>
        <v>787</v>
      </c>
      <c r="J22" s="16">
        <f ca="1">IF(ISBLANK(INDIRECT(CONCATENATE("'Full Data'!",J$4,ROW('Full Data'!J19)))),"",INDIRECT(CONCATENATE("'Full Data'!",J$4,ROW('Full Data'!J19))))</f>
        <v>134</v>
      </c>
      <c r="K22" s="16">
        <f ca="1">IF(ISBLANK(INDIRECT(CONCATENATE("'Full Data'!",K$4,ROW('Full Data'!K19)))),"",INDIRECT(CONCATENATE("'Full Data'!",K$4,ROW('Full Data'!K19))))</f>
      </c>
      <c r="L22" s="16" t="str">
        <f ca="1">IF(ISBLANK(INDIRECT(CONCATENATE("'Full Data'!",L$4,ROW('Full Data'!L19)))),"",INDIRECT(CONCATENATE("'Full Data'!",L$4,ROW('Full Data'!L19))))</f>
        <v>±4</v>
      </c>
      <c r="N22" s="207"/>
      <c r="O22" s="207"/>
      <c r="P22" s="207"/>
      <c r="Q22" s="207"/>
      <c r="R22" s="207"/>
      <c r="S22" s="42"/>
    </row>
    <row r="23" spans="1:19" ht="12.75" customHeight="1">
      <c r="A23" s="16">
        <f ca="1">IF(ISBLANK(INDIRECT(CONCATENATE("'Full Data'!",A$4,ROW('Full Data'!A20)))),"",INDIRECT(CONCATENATE("'Full Data'!",A$4,ROW('Full Data'!A20))))</f>
        <v>15</v>
      </c>
      <c r="B23" s="16" t="str">
        <f ca="1">IF(ISBLANK(INDIRECT(CONCATENATE("'Full Data'!",B$4,ROW('Full Data'!B20)))),"",INDIRECT(CONCATENATE("'Full Data'!",B$4,ROW('Full Data'!B20))))</f>
        <v>P</v>
      </c>
      <c r="C23" s="16" t="str">
        <f ca="1">IF(ISBLANK(INDIRECT(CONCATENATE("'Full Data'!",C$4,ROW('Full Data'!C20)))),"",INDIRECT(CONCATENATE("'Full Data'!",C$4,ROW('Full Data'!C20))))</f>
        <v>phosphorus</v>
      </c>
      <c r="D23" s="16" t="str">
        <f ca="1">IF(ISBLANK(INDIRECT(CONCATENATE("'Full Data'!",D$4,ROW('Full Data'!D20)))),"",INDIRECT(CONCATENATE("'Full Data'!",D$4,ROW('Full Data'!D20))))</f>
        <v>30.97</v>
      </c>
      <c r="E23" s="16">
        <f ca="1">IF(ISBLANK(INDIRECT(CONCATENATE("'Full Data'!",E$4,ROW('Full Data'!E20)))),"",INDIRECT(CONCATENATE("'Full Data'!",E$4,ROW('Full Data'!E20))))</f>
        <v>44.1</v>
      </c>
      <c r="F23" s="16">
        <f ca="1">IF(ISBLANK(INDIRECT(CONCATENATE("'Full Data'!",F$4,ROW('Full Data'!F20)))),"",INDIRECT(CONCATENATE("'Full Data'!",F$4,ROW('Full Data'!F20))))</f>
        <v>280</v>
      </c>
      <c r="G23" s="16">
        <f ca="1">IF(ISBLANK(INDIRECT(CONCATENATE("'Full Data'!",G$4,ROW('Full Data'!G20)))),"",INDIRECT(CONCATENATE("'Full Data'!",G$4,ROW('Full Data'!G20))))</f>
        <v>1.82</v>
      </c>
      <c r="H23" s="16">
        <f ca="1">IF(ISBLANK(INDIRECT(CONCATENATE("'Full Data'!",H$4,ROW('Full Data'!H20)))),"",INDIRECT(CONCATENATE("'Full Data'!",H$4,ROW('Full Data'!H20))))</f>
        <v>2.19</v>
      </c>
      <c r="I23" s="16">
        <f ca="1">IF(ISBLANK(INDIRECT(CONCATENATE("'Full Data'!",I$4,ROW('Full Data'!I20)))),"",INDIRECT(CONCATENATE("'Full Data'!",I$4,ROW('Full Data'!I20))))</f>
        <v>1012</v>
      </c>
      <c r="J23" s="16">
        <f ca="1">IF(ISBLANK(INDIRECT(CONCATENATE("'Full Data'!",J$4,ROW('Full Data'!J20)))),"",INDIRECT(CONCATENATE("'Full Data'!",J$4,ROW('Full Data'!J20))))</f>
        <v>72</v>
      </c>
      <c r="K23" s="16">
        <f ca="1">IF(ISBLANK(INDIRECT(CONCATENATE("'Full Data'!",K$4,ROW('Full Data'!K20)))),"",INDIRECT(CONCATENATE("'Full Data'!",K$4,ROW('Full Data'!K20))))</f>
      </c>
      <c r="L23" s="16" t="str">
        <f ca="1">IF(ISBLANK(INDIRECT(CONCATENATE("'Full Data'!",L$4,ROW('Full Data'!L20)))),"",INDIRECT(CONCATENATE("'Full Data'!",L$4,ROW('Full Data'!L20))))</f>
        <v>−3</v>
      </c>
      <c r="N23" s="207"/>
      <c r="O23" s="207"/>
      <c r="P23" s="207"/>
      <c r="Q23" s="207"/>
      <c r="R23" s="207"/>
      <c r="S23" s="42"/>
    </row>
    <row r="24" spans="1:19" ht="12.75" customHeight="1">
      <c r="A24" s="16">
        <f ca="1">IF(ISBLANK(INDIRECT(CONCATENATE("'Full Data'!",A$4,ROW('Full Data'!A21)))),"",INDIRECT(CONCATENATE("'Full Data'!",A$4,ROW('Full Data'!A21))))</f>
        <v>16</v>
      </c>
      <c r="B24" s="16" t="str">
        <f ca="1">IF(ISBLANK(INDIRECT(CONCATENATE("'Full Data'!",B$4,ROW('Full Data'!B21)))),"",INDIRECT(CONCATENATE("'Full Data'!",B$4,ROW('Full Data'!B21))))</f>
        <v>S</v>
      </c>
      <c r="C24" s="16" t="str">
        <f ca="1">IF(ISBLANK(INDIRECT(CONCATENATE("'Full Data'!",C$4,ROW('Full Data'!C21)))),"",INDIRECT(CONCATENATE("'Full Data'!",C$4,ROW('Full Data'!C21))))</f>
        <v>sulfur</v>
      </c>
      <c r="D24" s="16" t="str">
        <f ca="1">IF(ISBLANK(INDIRECT(CONCATENATE("'Full Data'!",D$4,ROW('Full Data'!D21)))),"",INDIRECT(CONCATENATE("'Full Data'!",D$4,ROW('Full Data'!D21))))</f>
        <v>32.07</v>
      </c>
      <c r="E24" s="16">
        <f ca="1">IF(ISBLANK(INDIRECT(CONCATENATE("'Full Data'!",E$4,ROW('Full Data'!E21)))),"",INDIRECT(CONCATENATE("'Full Data'!",E$4,ROW('Full Data'!E21))))</f>
        <v>112.8</v>
      </c>
      <c r="F24" s="16">
        <f ca="1">IF(ISBLANK(INDIRECT(CONCATENATE("'Full Data'!",F$4,ROW('Full Data'!F21)))),"",INDIRECT(CONCATENATE("'Full Data'!",F$4,ROW('Full Data'!F21))))</f>
        <v>444.7</v>
      </c>
      <c r="G24" s="16">
        <f ca="1">IF(ISBLANK(INDIRECT(CONCATENATE("'Full Data'!",G$4,ROW('Full Data'!G21)))),"",INDIRECT(CONCATENATE("'Full Data'!",G$4,ROW('Full Data'!G21))))</f>
        <v>2.07</v>
      </c>
      <c r="H24" s="16">
        <f ca="1">IF(ISBLANK(INDIRECT(CONCATENATE("'Full Data'!",H$4,ROW('Full Data'!H21)))),"",INDIRECT(CONCATENATE("'Full Data'!",H$4,ROW('Full Data'!H21))))</f>
        <v>2.58</v>
      </c>
      <c r="I24" s="16">
        <f ca="1">IF(ISBLANK(INDIRECT(CONCATENATE("'Full Data'!",I$4,ROW('Full Data'!I21)))),"",INDIRECT(CONCATENATE("'Full Data'!",I$4,ROW('Full Data'!I21))))</f>
        <v>1000</v>
      </c>
      <c r="J24" s="16">
        <f ca="1">IF(ISBLANK(INDIRECT(CONCATENATE("'Full Data'!",J$4,ROW('Full Data'!J21)))),"",INDIRECT(CONCATENATE("'Full Data'!",J$4,ROW('Full Data'!J21))))</f>
        <v>201</v>
      </c>
      <c r="K24" s="16">
        <f ca="1">IF(ISBLANK(INDIRECT(CONCATENATE("'Full Data'!",K$4,ROW('Full Data'!K21)))),"",INDIRECT(CONCATENATE("'Full Data'!",K$4,ROW('Full Data'!K21))))</f>
      </c>
      <c r="L24" s="16" t="str">
        <f ca="1">IF(ISBLANK(INDIRECT(CONCATENATE("'Full Data'!",L$4,ROW('Full Data'!L21)))),"",INDIRECT(CONCATENATE("'Full Data'!",L$4,ROW('Full Data'!L21))))</f>
        <v>−2</v>
      </c>
      <c r="N24" s="207"/>
      <c r="O24" s="207"/>
      <c r="P24" s="207"/>
      <c r="Q24" s="207"/>
      <c r="R24" s="207"/>
      <c r="S24" s="42"/>
    </row>
    <row r="25" spans="1:19" ht="12.75" customHeight="1">
      <c r="A25" s="16">
        <f ca="1">IF(ISBLANK(INDIRECT(CONCATENATE("'Full Data'!",A$4,ROW('Full Data'!A22)))),"",INDIRECT(CONCATENATE("'Full Data'!",A$4,ROW('Full Data'!A22))))</f>
        <v>17</v>
      </c>
      <c r="B25" s="16" t="str">
        <f ca="1">IF(ISBLANK(INDIRECT(CONCATENATE("'Full Data'!",B$4,ROW('Full Data'!B22)))),"",INDIRECT(CONCATENATE("'Full Data'!",B$4,ROW('Full Data'!B22))))</f>
        <v>Cl</v>
      </c>
      <c r="C25" s="16" t="str">
        <f ca="1">IF(ISBLANK(INDIRECT(CONCATENATE("'Full Data'!",C$4,ROW('Full Data'!C22)))),"",INDIRECT(CONCATENATE("'Full Data'!",C$4,ROW('Full Data'!C22))))</f>
        <v>chlorine</v>
      </c>
      <c r="D25" s="16" t="str">
        <f ca="1">IF(ISBLANK(INDIRECT(CONCATENATE("'Full Data'!",D$4,ROW('Full Data'!D22)))),"",INDIRECT(CONCATENATE("'Full Data'!",D$4,ROW('Full Data'!D22))))</f>
        <v>35.45</v>
      </c>
      <c r="E25" s="16">
        <f ca="1">IF(ISBLANK(INDIRECT(CONCATENATE("'Full Data'!",E$4,ROW('Full Data'!E22)))),"",INDIRECT(CONCATENATE("'Full Data'!",E$4,ROW('Full Data'!E22))))</f>
        <v>-101</v>
      </c>
      <c r="F25" s="16">
        <f ca="1">IF(ISBLANK(INDIRECT(CONCATENATE("'Full Data'!",F$4,ROW('Full Data'!F22)))),"",INDIRECT(CONCATENATE("'Full Data'!",F$4,ROW('Full Data'!F22))))</f>
        <v>-34.6</v>
      </c>
      <c r="G25" s="16">
        <f ca="1">IF(ISBLANK(INDIRECT(CONCATENATE("'Full Data'!",G$4,ROW('Full Data'!G22)))),"",INDIRECT(CONCATENATE("'Full Data'!",G$4,ROW('Full Data'!G22))))</f>
        <v>0.00321</v>
      </c>
      <c r="H25" s="16">
        <f ca="1">IF(ISBLANK(INDIRECT(CONCATENATE("'Full Data'!",H$4,ROW('Full Data'!H22)))),"",INDIRECT(CONCATENATE("'Full Data'!",H$4,ROW('Full Data'!H22))))</f>
        <v>3.16</v>
      </c>
      <c r="I25" s="16">
        <f ca="1">IF(ISBLANK(INDIRECT(CONCATENATE("'Full Data'!",I$4,ROW('Full Data'!I22)))),"",INDIRECT(CONCATENATE("'Full Data'!",I$4,ROW('Full Data'!I22))))</f>
        <v>1251</v>
      </c>
      <c r="J25" s="16">
        <f ca="1">IF(ISBLANK(INDIRECT(CONCATENATE("'Full Data'!",J$4,ROW('Full Data'!J22)))),"",INDIRECT(CONCATENATE("'Full Data'!",J$4,ROW('Full Data'!J22))))</f>
        <v>348</v>
      </c>
      <c r="K25" s="16">
        <f ca="1">IF(ISBLANK(INDIRECT(CONCATENATE("'Full Data'!",K$4,ROW('Full Data'!K22)))),"",INDIRECT(CONCATENATE("'Full Data'!",K$4,ROW('Full Data'!K22))))</f>
        <v>167</v>
      </c>
      <c r="L25" s="16" t="str">
        <f ca="1">IF(ISBLANK(INDIRECT(CONCATENATE("'Full Data'!",L$4,ROW('Full Data'!L22)))),"",INDIRECT(CONCATENATE("'Full Data'!",L$4,ROW('Full Data'!L22))))</f>
        <v>−1</v>
      </c>
      <c r="N25" s="207"/>
      <c r="O25" s="207"/>
      <c r="P25" s="207"/>
      <c r="Q25" s="207"/>
      <c r="R25" s="207"/>
      <c r="S25" s="42"/>
    </row>
    <row r="26" spans="1:19" ht="12.75" customHeight="1">
      <c r="A26" s="16">
        <f ca="1">IF(ISBLANK(INDIRECT(CONCATENATE("'Full Data'!",A$4,ROW('Full Data'!A23)))),"",INDIRECT(CONCATENATE("'Full Data'!",A$4,ROW('Full Data'!A23))))</f>
        <v>18</v>
      </c>
      <c r="B26" s="16" t="str">
        <f ca="1">IF(ISBLANK(INDIRECT(CONCATENATE("'Full Data'!",B$4,ROW('Full Data'!B23)))),"",INDIRECT(CONCATENATE("'Full Data'!",B$4,ROW('Full Data'!B23))))</f>
        <v>Ar</v>
      </c>
      <c r="C26" s="16" t="str">
        <f ca="1">IF(ISBLANK(INDIRECT(CONCATENATE("'Full Data'!",C$4,ROW('Full Data'!C23)))),"",INDIRECT(CONCATENATE("'Full Data'!",C$4,ROW('Full Data'!C23))))</f>
        <v>argon</v>
      </c>
      <c r="D26" s="16" t="str">
        <f ca="1">IF(ISBLANK(INDIRECT(CONCATENATE("'Full Data'!",D$4,ROW('Full Data'!D23)))),"",INDIRECT(CONCATENATE("'Full Data'!",D$4,ROW('Full Data'!D23))))</f>
        <v>39.95</v>
      </c>
      <c r="E26" s="16">
        <f ca="1">IF(ISBLANK(INDIRECT(CONCATENATE("'Full Data'!",E$4,ROW('Full Data'!E23)))),"",INDIRECT(CONCATENATE("'Full Data'!",E$4,ROW('Full Data'!E23))))</f>
        <v>-189.2</v>
      </c>
      <c r="F26" s="16">
        <f ca="1">IF(ISBLANK(INDIRECT(CONCATENATE("'Full Data'!",F$4,ROW('Full Data'!F23)))),"",INDIRECT(CONCATENATE("'Full Data'!",F$4,ROW('Full Data'!F23))))</f>
        <v>-185.7</v>
      </c>
      <c r="G26" s="16">
        <f ca="1">IF(ISBLANK(INDIRECT(CONCATENATE("'Full Data'!",G$4,ROW('Full Data'!G23)))),"",INDIRECT(CONCATENATE("'Full Data'!",G$4,ROW('Full Data'!G23))))</f>
        <v>0.00178</v>
      </c>
      <c r="H26" s="16">
        <f ca="1">IF(ISBLANK(INDIRECT(CONCATENATE("'Full Data'!",H$4,ROW('Full Data'!H23)))),"",INDIRECT(CONCATENATE("'Full Data'!",H$4,ROW('Full Data'!H23))))</f>
      </c>
      <c r="I26" s="16">
        <f ca="1">IF(ISBLANK(INDIRECT(CONCATENATE("'Full Data'!",I$4,ROW('Full Data'!I23)))),"",INDIRECT(CONCATENATE("'Full Data'!",I$4,ROW('Full Data'!I23))))</f>
        <v>1521</v>
      </c>
      <c r="J26" s="16" t="str">
        <f ca="1">IF(ISBLANK(INDIRECT(CONCATENATE("'Full Data'!",J$4,ROW('Full Data'!J23)))),"",INDIRECT(CONCATENATE("'Full Data'!",J$4,ROW('Full Data'!J23))))</f>
        <v>&lt;0</v>
      </c>
      <c r="K26" s="16">
        <f ca="1">IF(ISBLANK(INDIRECT(CONCATENATE("'Full Data'!",K$4,ROW('Full Data'!K23)))),"",INDIRECT(CONCATENATE("'Full Data'!",K$4,ROW('Full Data'!K23))))</f>
      </c>
      <c r="L26" s="16" t="str">
        <f ca="1">IF(ISBLANK(INDIRECT(CONCATENATE("'Full Data'!",L$4,ROW('Full Data'!L23)))),"",INDIRECT(CONCATENATE("'Full Data'!",L$4,ROW('Full Data'!L23))))</f>
        <v>0</v>
      </c>
      <c r="N26" s="207"/>
      <c r="O26" s="207"/>
      <c r="P26" s="207"/>
      <c r="Q26" s="207"/>
      <c r="R26" s="207"/>
      <c r="S26" s="42"/>
    </row>
    <row r="27" spans="1:19" ht="12.75" customHeight="1">
      <c r="A27" s="16">
        <f ca="1">IF(ISBLANK(INDIRECT(CONCATENATE("'Full Data'!",A$4,ROW('Full Data'!A24)))),"",INDIRECT(CONCATENATE("'Full Data'!",A$4,ROW('Full Data'!A24))))</f>
        <v>19</v>
      </c>
      <c r="B27" s="16" t="str">
        <f ca="1">IF(ISBLANK(INDIRECT(CONCATENATE("'Full Data'!",B$4,ROW('Full Data'!B24)))),"",INDIRECT(CONCATENATE("'Full Data'!",B$4,ROW('Full Data'!B24))))</f>
        <v>K</v>
      </c>
      <c r="C27" s="16" t="str">
        <f ca="1">IF(ISBLANK(INDIRECT(CONCATENATE("'Full Data'!",C$4,ROW('Full Data'!C24)))),"",INDIRECT(CONCATENATE("'Full Data'!",C$4,ROW('Full Data'!C24))))</f>
        <v>potassium</v>
      </c>
      <c r="D27" s="16" t="str">
        <f ca="1">IF(ISBLANK(INDIRECT(CONCATENATE("'Full Data'!",D$4,ROW('Full Data'!D24)))),"",INDIRECT(CONCATENATE("'Full Data'!",D$4,ROW('Full Data'!D24))))</f>
        <v>39.10</v>
      </c>
      <c r="E27" s="16">
        <f ca="1">IF(ISBLANK(INDIRECT(CONCATENATE("'Full Data'!",E$4,ROW('Full Data'!E24)))),"",INDIRECT(CONCATENATE("'Full Data'!",E$4,ROW('Full Data'!E24))))</f>
        <v>63.25</v>
      </c>
      <c r="F27" s="16">
        <f ca="1">IF(ISBLANK(INDIRECT(CONCATENATE("'Full Data'!",F$4,ROW('Full Data'!F24)))),"",INDIRECT(CONCATENATE("'Full Data'!",F$4,ROW('Full Data'!F24))))</f>
        <v>760</v>
      </c>
      <c r="G27" s="16">
        <f ca="1">IF(ISBLANK(INDIRECT(CONCATENATE("'Full Data'!",G$4,ROW('Full Data'!G24)))),"",INDIRECT(CONCATENATE("'Full Data'!",G$4,ROW('Full Data'!G24))))</f>
        <v>0.86</v>
      </c>
      <c r="H27" s="16">
        <f ca="1">IF(ISBLANK(INDIRECT(CONCATENATE("'Full Data'!",H$4,ROW('Full Data'!H24)))),"",INDIRECT(CONCATENATE("'Full Data'!",H$4,ROW('Full Data'!H24))))</f>
        <v>0.82</v>
      </c>
      <c r="I27" s="16">
        <f ca="1">IF(ISBLANK(INDIRECT(CONCATENATE("'Full Data'!",I$4,ROW('Full Data'!I24)))),"",INDIRECT(CONCATENATE("'Full Data'!",I$4,ROW('Full Data'!I24))))</f>
        <v>419</v>
      </c>
      <c r="J27" s="16">
        <f ca="1">IF(ISBLANK(INDIRECT(CONCATENATE("'Full Data'!",J$4,ROW('Full Data'!J24)))),"",INDIRECT(CONCATENATE("'Full Data'!",J$4,ROW('Full Data'!J24))))</f>
        <v>48</v>
      </c>
      <c r="K27" s="16">
        <f ca="1">IF(ISBLANK(INDIRECT(CONCATENATE("'Full Data'!",K$4,ROW('Full Data'!K24)))),"",INDIRECT(CONCATENATE("'Full Data'!",K$4,ROW('Full Data'!K24))))</f>
      </c>
      <c r="L27" s="16" t="str">
        <f ca="1">IF(ISBLANK(INDIRECT(CONCATENATE("'Full Data'!",L$4,ROW('Full Data'!L24)))),"",INDIRECT(CONCATENATE("'Full Data'!",L$4,ROW('Full Data'!L24))))</f>
        <v>+1</v>
      </c>
      <c r="N27" s="207"/>
      <c r="O27" s="207"/>
      <c r="P27" s="207"/>
      <c r="Q27" s="207"/>
      <c r="R27" s="207"/>
      <c r="S27" s="42"/>
    </row>
    <row r="28" spans="1:19" ht="12.75" customHeight="1">
      <c r="A28" s="16">
        <f ca="1">IF(ISBLANK(INDIRECT(CONCATENATE("'Full Data'!",A$4,ROW('Full Data'!A25)))),"",INDIRECT(CONCATENATE("'Full Data'!",A$4,ROW('Full Data'!A25))))</f>
        <v>20</v>
      </c>
      <c r="B28" s="16" t="str">
        <f ca="1">IF(ISBLANK(INDIRECT(CONCATENATE("'Full Data'!",B$4,ROW('Full Data'!B25)))),"",INDIRECT(CONCATENATE("'Full Data'!",B$4,ROW('Full Data'!B25))))</f>
        <v>Ca</v>
      </c>
      <c r="C28" s="16" t="str">
        <f ca="1">IF(ISBLANK(INDIRECT(CONCATENATE("'Full Data'!",C$4,ROW('Full Data'!C25)))),"",INDIRECT(CONCATENATE("'Full Data'!",C$4,ROW('Full Data'!C25))))</f>
        <v>calcium</v>
      </c>
      <c r="D28" s="16" t="str">
        <f ca="1">IF(ISBLANK(INDIRECT(CONCATENATE("'Full Data'!",D$4,ROW('Full Data'!D25)))),"",INDIRECT(CONCATENATE("'Full Data'!",D$4,ROW('Full Data'!D25))))</f>
        <v>40.08</v>
      </c>
      <c r="E28" s="16">
        <f ca="1">IF(ISBLANK(INDIRECT(CONCATENATE("'Full Data'!",E$4,ROW('Full Data'!E25)))),"",INDIRECT(CONCATENATE("'Full Data'!",E$4,ROW('Full Data'!E25))))</f>
        <v>839</v>
      </c>
      <c r="F28" s="16">
        <f ca="1">IF(ISBLANK(INDIRECT(CONCATENATE("'Full Data'!",F$4,ROW('Full Data'!F25)))),"",INDIRECT(CONCATENATE("'Full Data'!",F$4,ROW('Full Data'!F25))))</f>
        <v>1484</v>
      </c>
      <c r="G28" s="16">
        <f ca="1">IF(ISBLANK(INDIRECT(CONCATENATE("'Full Data'!",G$4,ROW('Full Data'!G25)))),"",INDIRECT(CONCATENATE("'Full Data'!",G$4,ROW('Full Data'!G25))))</f>
        <v>1.55</v>
      </c>
      <c r="H28" s="16">
        <f ca="1">IF(ISBLANK(INDIRECT(CONCATENATE("'Full Data'!",H$4,ROW('Full Data'!H25)))),"",INDIRECT(CONCATENATE("'Full Data'!",H$4,ROW('Full Data'!H25))))</f>
        <v>1</v>
      </c>
      <c r="I28" s="16">
        <f ca="1">IF(ISBLANK(INDIRECT(CONCATENATE("'Full Data'!",I$4,ROW('Full Data'!I25)))),"",INDIRECT(CONCATENATE("'Full Data'!",I$4,ROW('Full Data'!I25))))</f>
        <v>590</v>
      </c>
      <c r="J28" s="16">
        <f ca="1">IF(ISBLANK(INDIRECT(CONCATENATE("'Full Data'!",J$4,ROW('Full Data'!J25)))),"",INDIRECT(CONCATENATE("'Full Data'!",J$4,ROW('Full Data'!J25))))</f>
        <v>4</v>
      </c>
      <c r="K28" s="16">
        <f ca="1">IF(ISBLANK(INDIRECT(CONCATENATE("'Full Data'!",K$4,ROW('Full Data'!K25)))),"",INDIRECT(CONCATENATE("'Full Data'!",K$4,ROW('Full Data'!K25))))</f>
      </c>
      <c r="L28" s="16" t="str">
        <f ca="1">IF(ISBLANK(INDIRECT(CONCATENATE("'Full Data'!",L$4,ROW('Full Data'!L25)))),"",INDIRECT(CONCATENATE("'Full Data'!",L$4,ROW('Full Data'!L25))))</f>
        <v>+2</v>
      </c>
      <c r="N28" s="207"/>
      <c r="O28" s="207"/>
      <c r="P28" s="207"/>
      <c r="Q28" s="207"/>
      <c r="R28" s="207"/>
      <c r="S28" s="42"/>
    </row>
    <row r="29" spans="1:19" ht="12.75" customHeight="1">
      <c r="A29" s="16">
        <f ca="1">IF(ISBLANK(INDIRECT(CONCATENATE("'Full Data'!",A$4,ROW('Full Data'!A26)))),"",INDIRECT(CONCATENATE("'Full Data'!",A$4,ROW('Full Data'!A26))))</f>
        <v>21</v>
      </c>
      <c r="B29" s="16" t="str">
        <f ca="1">IF(ISBLANK(INDIRECT(CONCATENATE("'Full Data'!",B$4,ROW('Full Data'!B26)))),"",INDIRECT(CONCATENATE("'Full Data'!",B$4,ROW('Full Data'!B26))))</f>
        <v>Sc</v>
      </c>
      <c r="C29" s="16" t="str">
        <f ca="1">IF(ISBLANK(INDIRECT(CONCATENATE("'Full Data'!",C$4,ROW('Full Data'!C26)))),"",INDIRECT(CONCATENATE("'Full Data'!",C$4,ROW('Full Data'!C26))))</f>
        <v>scandium</v>
      </c>
      <c r="D29" s="16" t="str">
        <f ca="1">IF(ISBLANK(INDIRECT(CONCATENATE("'Full Data'!",D$4,ROW('Full Data'!D26)))),"",INDIRECT(CONCATENATE("'Full Data'!",D$4,ROW('Full Data'!D26))))</f>
        <v>44.96</v>
      </c>
      <c r="E29" s="16">
        <f ca="1">IF(ISBLANK(INDIRECT(CONCATENATE("'Full Data'!",E$4,ROW('Full Data'!E26)))),"",INDIRECT(CONCATENATE("'Full Data'!",E$4,ROW('Full Data'!E26))))</f>
        <v>1541</v>
      </c>
      <c r="F29" s="16">
        <f ca="1">IF(ISBLANK(INDIRECT(CONCATENATE("'Full Data'!",F$4,ROW('Full Data'!F26)))),"",INDIRECT(CONCATENATE("'Full Data'!",F$4,ROW('Full Data'!F26))))</f>
        <v>2832</v>
      </c>
      <c r="G29" s="16">
        <f ca="1">IF(ISBLANK(INDIRECT(CONCATENATE("'Full Data'!",G$4,ROW('Full Data'!G26)))),"",INDIRECT(CONCATENATE("'Full Data'!",G$4,ROW('Full Data'!G26))))</f>
        <v>2.99</v>
      </c>
      <c r="H29" s="16">
        <f ca="1">IF(ISBLANK(INDIRECT(CONCATENATE("'Full Data'!",H$4,ROW('Full Data'!H26)))),"",INDIRECT(CONCATENATE("'Full Data'!",H$4,ROW('Full Data'!H26))))</f>
        <v>1.36</v>
      </c>
      <c r="I29" s="16">
        <f ca="1">IF(ISBLANK(INDIRECT(CONCATENATE("'Full Data'!",I$4,ROW('Full Data'!I26)))),"",INDIRECT(CONCATENATE("'Full Data'!",I$4,ROW('Full Data'!I26))))</f>
        <v>633</v>
      </c>
      <c r="J29" s="16">
        <f ca="1">IF(ISBLANK(INDIRECT(CONCATENATE("'Full Data'!",J$4,ROW('Full Data'!J26)))),"",INDIRECT(CONCATENATE("'Full Data'!",J$4,ROW('Full Data'!J26))))</f>
        <v>18</v>
      </c>
      <c r="K29" s="16">
        <f ca="1">IF(ISBLANK(INDIRECT(CONCATENATE("'Full Data'!",K$4,ROW('Full Data'!K26)))),"",INDIRECT(CONCATENATE("'Full Data'!",K$4,ROW('Full Data'!K26))))</f>
      </c>
      <c r="L29" s="16" t="str">
        <f ca="1">IF(ISBLANK(INDIRECT(CONCATENATE("'Full Data'!",L$4,ROW('Full Data'!L26)))),"",INDIRECT(CONCATENATE("'Full Data'!",L$4,ROW('Full Data'!L26))))</f>
        <v>+3</v>
      </c>
      <c r="N29" s="207"/>
      <c r="O29" s="207"/>
      <c r="P29" s="207"/>
      <c r="Q29" s="207"/>
      <c r="R29" s="207"/>
      <c r="S29" s="42"/>
    </row>
    <row r="30" spans="1:19" ht="12.75" customHeight="1">
      <c r="A30" s="16">
        <f ca="1">IF(ISBLANK(INDIRECT(CONCATENATE("'Full Data'!",A$4,ROW('Full Data'!A27)))),"",INDIRECT(CONCATENATE("'Full Data'!",A$4,ROW('Full Data'!A27))))</f>
        <v>22</v>
      </c>
      <c r="B30" s="16" t="str">
        <f ca="1">IF(ISBLANK(INDIRECT(CONCATENATE("'Full Data'!",B$4,ROW('Full Data'!B27)))),"",INDIRECT(CONCATENATE("'Full Data'!",B$4,ROW('Full Data'!B27))))</f>
        <v>Ti</v>
      </c>
      <c r="C30" s="16" t="str">
        <f ca="1">IF(ISBLANK(INDIRECT(CONCATENATE("'Full Data'!",C$4,ROW('Full Data'!C27)))),"",INDIRECT(CONCATENATE("'Full Data'!",C$4,ROW('Full Data'!C27))))</f>
        <v>titanium</v>
      </c>
      <c r="D30" s="16" t="str">
        <f ca="1">IF(ISBLANK(INDIRECT(CONCATENATE("'Full Data'!",D$4,ROW('Full Data'!D27)))),"",INDIRECT(CONCATENATE("'Full Data'!",D$4,ROW('Full Data'!D27))))</f>
        <v>47.87</v>
      </c>
      <c r="E30" s="16">
        <f ca="1">IF(ISBLANK(INDIRECT(CONCATENATE("'Full Data'!",E$4,ROW('Full Data'!E27)))),"",INDIRECT(CONCATENATE("'Full Data'!",E$4,ROW('Full Data'!E27))))</f>
        <v>1660</v>
      </c>
      <c r="F30" s="16">
        <f ca="1">IF(ISBLANK(INDIRECT(CONCATENATE("'Full Data'!",F$4,ROW('Full Data'!F27)))),"",INDIRECT(CONCATENATE("'Full Data'!",F$4,ROW('Full Data'!F27))))</f>
        <v>3287</v>
      </c>
      <c r="G30" s="16">
        <f ca="1">IF(ISBLANK(INDIRECT(CONCATENATE("'Full Data'!",G$4,ROW('Full Data'!G27)))),"",INDIRECT(CONCATENATE("'Full Data'!",G$4,ROW('Full Data'!G27))))</f>
        <v>4.54</v>
      </c>
      <c r="H30" s="16">
        <f ca="1">IF(ISBLANK(INDIRECT(CONCATENATE("'Full Data'!",H$4,ROW('Full Data'!H27)))),"",INDIRECT(CONCATENATE("'Full Data'!",H$4,ROW('Full Data'!H27))))</f>
        <v>1.54</v>
      </c>
      <c r="I30" s="16">
        <f ca="1">IF(ISBLANK(INDIRECT(CONCATENATE("'Full Data'!",I$4,ROW('Full Data'!I27)))),"",INDIRECT(CONCATENATE("'Full Data'!",I$4,ROW('Full Data'!I27))))</f>
        <v>659</v>
      </c>
      <c r="J30" s="16">
        <f ca="1">IF(ISBLANK(INDIRECT(CONCATENATE("'Full Data'!",J$4,ROW('Full Data'!J27)))),"",INDIRECT(CONCATENATE("'Full Data'!",J$4,ROW('Full Data'!J27))))</f>
        <v>8</v>
      </c>
      <c r="K30" s="16">
        <f ca="1">IF(ISBLANK(INDIRECT(CONCATENATE("'Full Data'!",K$4,ROW('Full Data'!K27)))),"",INDIRECT(CONCATENATE("'Full Data'!",K$4,ROW('Full Data'!K27))))</f>
      </c>
      <c r="L30" s="16" t="str">
        <f ca="1">IF(ISBLANK(INDIRECT(CONCATENATE("'Full Data'!",L$4,ROW('Full Data'!L27)))),"",INDIRECT(CONCATENATE("'Full Data'!",L$4,ROW('Full Data'!L27))))</f>
        <v>+4,3,2</v>
      </c>
      <c r="N30" s="207"/>
      <c r="O30" s="207"/>
      <c r="P30" s="207"/>
      <c r="Q30" s="207"/>
      <c r="R30" s="207"/>
      <c r="S30" s="42"/>
    </row>
    <row r="31" spans="1:19" ht="12.75" customHeight="1">
      <c r="A31" s="16">
        <f ca="1">IF(ISBLANK(INDIRECT(CONCATENATE("'Full Data'!",A$4,ROW('Full Data'!A28)))),"",INDIRECT(CONCATENATE("'Full Data'!",A$4,ROW('Full Data'!A28))))</f>
        <v>23</v>
      </c>
      <c r="B31" s="16" t="str">
        <f ca="1">IF(ISBLANK(INDIRECT(CONCATENATE("'Full Data'!",B$4,ROW('Full Data'!B28)))),"",INDIRECT(CONCATENATE("'Full Data'!",B$4,ROW('Full Data'!B28))))</f>
        <v>V</v>
      </c>
      <c r="C31" s="16" t="str">
        <f ca="1">IF(ISBLANK(INDIRECT(CONCATENATE("'Full Data'!",C$4,ROW('Full Data'!C28)))),"",INDIRECT(CONCATENATE("'Full Data'!",C$4,ROW('Full Data'!C28))))</f>
        <v>vanadium</v>
      </c>
      <c r="D31" s="16" t="str">
        <f ca="1">IF(ISBLANK(INDIRECT(CONCATENATE("'Full Data'!",D$4,ROW('Full Data'!D28)))),"",INDIRECT(CONCATENATE("'Full Data'!",D$4,ROW('Full Data'!D28))))</f>
        <v>50.94</v>
      </c>
      <c r="E31" s="16">
        <f ca="1">IF(ISBLANK(INDIRECT(CONCATENATE("'Full Data'!",E$4,ROW('Full Data'!E28)))),"",INDIRECT(CONCATENATE("'Full Data'!",E$4,ROW('Full Data'!E28))))</f>
        <v>1890</v>
      </c>
      <c r="F31" s="16">
        <f ca="1">IF(ISBLANK(INDIRECT(CONCATENATE("'Full Data'!",F$4,ROW('Full Data'!F28)))),"",INDIRECT(CONCATENATE("'Full Data'!",F$4,ROW('Full Data'!F28))))</f>
        <v>3380</v>
      </c>
      <c r="G31" s="16">
        <f ca="1">IF(ISBLANK(INDIRECT(CONCATENATE("'Full Data'!",G$4,ROW('Full Data'!G28)))),"",INDIRECT(CONCATENATE("'Full Data'!",G$4,ROW('Full Data'!G28))))</f>
        <v>6.11</v>
      </c>
      <c r="H31" s="16">
        <f ca="1">IF(ISBLANK(INDIRECT(CONCATENATE("'Full Data'!",H$4,ROW('Full Data'!H28)))),"",INDIRECT(CONCATENATE("'Full Data'!",H$4,ROW('Full Data'!H28))))</f>
        <v>1.63</v>
      </c>
      <c r="I31" s="16">
        <f ca="1">IF(ISBLANK(INDIRECT(CONCATENATE("'Full Data'!",I$4,ROW('Full Data'!I28)))),"",INDIRECT(CONCATENATE("'Full Data'!",I$4,ROW('Full Data'!I28))))</f>
        <v>651</v>
      </c>
      <c r="J31" s="16">
        <f ca="1">IF(ISBLANK(INDIRECT(CONCATENATE("'Full Data'!",J$4,ROW('Full Data'!J28)))),"",INDIRECT(CONCATENATE("'Full Data'!",J$4,ROW('Full Data'!J28))))</f>
        <v>51</v>
      </c>
      <c r="K31" s="16">
        <f ca="1">IF(ISBLANK(INDIRECT(CONCATENATE("'Full Data'!",K$4,ROW('Full Data'!K28)))),"",INDIRECT(CONCATENATE("'Full Data'!",K$4,ROW('Full Data'!K28))))</f>
      </c>
      <c r="L31" s="16" t="str">
        <f ca="1">IF(ISBLANK(INDIRECT(CONCATENATE("'Full Data'!",L$4,ROW('Full Data'!L28)))),"",INDIRECT(CONCATENATE("'Full Data'!",L$4,ROW('Full Data'!L28))))</f>
        <v>+5,2,3,4</v>
      </c>
      <c r="N31" s="207"/>
      <c r="O31" s="207"/>
      <c r="P31" s="207"/>
      <c r="Q31" s="207"/>
      <c r="R31" s="207"/>
      <c r="S31" s="42"/>
    </row>
    <row r="32" spans="1:19" ht="12.75" customHeight="1">
      <c r="A32" s="16">
        <f ca="1">IF(ISBLANK(INDIRECT(CONCATENATE("'Full Data'!",A$4,ROW('Full Data'!A29)))),"",INDIRECT(CONCATENATE("'Full Data'!",A$4,ROW('Full Data'!A29))))</f>
        <v>24</v>
      </c>
      <c r="B32" s="16" t="str">
        <f ca="1">IF(ISBLANK(INDIRECT(CONCATENATE("'Full Data'!",B$4,ROW('Full Data'!B29)))),"",INDIRECT(CONCATENATE("'Full Data'!",B$4,ROW('Full Data'!B29))))</f>
        <v>Cr</v>
      </c>
      <c r="C32" s="16" t="str">
        <f ca="1">IF(ISBLANK(INDIRECT(CONCATENATE("'Full Data'!",C$4,ROW('Full Data'!C29)))),"",INDIRECT(CONCATENATE("'Full Data'!",C$4,ROW('Full Data'!C29))))</f>
        <v>chromium</v>
      </c>
      <c r="D32" s="16" t="str">
        <f ca="1">IF(ISBLANK(INDIRECT(CONCATENATE("'Full Data'!",D$4,ROW('Full Data'!D29)))),"",INDIRECT(CONCATENATE("'Full Data'!",D$4,ROW('Full Data'!D29))))</f>
        <v>52.00</v>
      </c>
      <c r="E32" s="16">
        <f ca="1">IF(ISBLANK(INDIRECT(CONCATENATE("'Full Data'!",E$4,ROW('Full Data'!E29)))),"",INDIRECT(CONCATENATE("'Full Data'!",E$4,ROW('Full Data'!E29))))</f>
        <v>1857</v>
      </c>
      <c r="F32" s="16">
        <f ca="1">IF(ISBLANK(INDIRECT(CONCATENATE("'Full Data'!",F$4,ROW('Full Data'!F29)))),"",INDIRECT(CONCATENATE("'Full Data'!",F$4,ROW('Full Data'!F29))))</f>
        <v>2672</v>
      </c>
      <c r="G32" s="16">
        <f ca="1">IF(ISBLANK(INDIRECT(CONCATENATE("'Full Data'!",G$4,ROW('Full Data'!G29)))),"",INDIRECT(CONCATENATE("'Full Data'!",G$4,ROW('Full Data'!G29))))</f>
        <v>7.19</v>
      </c>
      <c r="H32" s="16">
        <f ca="1">IF(ISBLANK(INDIRECT(CONCATENATE("'Full Data'!",H$4,ROW('Full Data'!H29)))),"",INDIRECT(CONCATENATE("'Full Data'!",H$4,ROW('Full Data'!H29))))</f>
        <v>1.66</v>
      </c>
      <c r="I32" s="16">
        <f ca="1">IF(ISBLANK(INDIRECT(CONCATENATE("'Full Data'!",I$4,ROW('Full Data'!I29)))),"",INDIRECT(CONCATENATE("'Full Data'!",I$4,ROW('Full Data'!I29))))</f>
        <v>653</v>
      </c>
      <c r="J32" s="16">
        <f ca="1">IF(ISBLANK(INDIRECT(CONCATENATE("'Full Data'!",J$4,ROW('Full Data'!J29)))),"",INDIRECT(CONCATENATE("'Full Data'!",J$4,ROW('Full Data'!J29))))</f>
        <v>65</v>
      </c>
      <c r="K32" s="16">
        <f ca="1">IF(ISBLANK(INDIRECT(CONCATENATE("'Full Data'!",K$4,ROW('Full Data'!K29)))),"",INDIRECT(CONCATENATE("'Full Data'!",K$4,ROW('Full Data'!K29))))</f>
      </c>
      <c r="L32" s="16" t="str">
        <f ca="1">IF(ISBLANK(INDIRECT(CONCATENATE("'Full Data'!",L$4,ROW('Full Data'!L29)))),"",INDIRECT(CONCATENATE("'Full Data'!",L$4,ROW('Full Data'!L29))))</f>
        <v>+3,2,6</v>
      </c>
      <c r="N32" s="207"/>
      <c r="O32" s="207"/>
      <c r="P32" s="207"/>
      <c r="Q32" s="207"/>
      <c r="R32" s="207"/>
      <c r="S32" s="42"/>
    </row>
    <row r="33" spans="1:19" ht="12.75" customHeight="1">
      <c r="A33" s="16">
        <f ca="1">IF(ISBLANK(INDIRECT(CONCATENATE("'Full Data'!",A$4,ROW('Full Data'!A30)))),"",INDIRECT(CONCATENATE("'Full Data'!",A$4,ROW('Full Data'!A30))))</f>
        <v>25</v>
      </c>
      <c r="B33" s="16" t="str">
        <f ca="1">IF(ISBLANK(INDIRECT(CONCATENATE("'Full Data'!",B$4,ROW('Full Data'!B30)))),"",INDIRECT(CONCATENATE("'Full Data'!",B$4,ROW('Full Data'!B30))))</f>
        <v>Mn</v>
      </c>
      <c r="C33" s="16" t="str">
        <f ca="1">IF(ISBLANK(INDIRECT(CONCATENATE("'Full Data'!",C$4,ROW('Full Data'!C30)))),"",INDIRECT(CONCATENATE("'Full Data'!",C$4,ROW('Full Data'!C30))))</f>
        <v>manganese</v>
      </c>
      <c r="D33" s="16" t="str">
        <f ca="1">IF(ISBLANK(INDIRECT(CONCATENATE("'Full Data'!",D$4,ROW('Full Data'!D30)))),"",INDIRECT(CONCATENATE("'Full Data'!",D$4,ROW('Full Data'!D30))))</f>
        <v>54.94</v>
      </c>
      <c r="E33" s="16">
        <f ca="1">IF(ISBLANK(INDIRECT(CONCATENATE("'Full Data'!",E$4,ROW('Full Data'!E30)))),"",INDIRECT(CONCATENATE("'Full Data'!",E$4,ROW('Full Data'!E30))))</f>
        <v>1244</v>
      </c>
      <c r="F33" s="16">
        <f ca="1">IF(ISBLANK(INDIRECT(CONCATENATE("'Full Data'!",F$4,ROW('Full Data'!F30)))),"",INDIRECT(CONCATENATE("'Full Data'!",F$4,ROW('Full Data'!F30))))</f>
        <v>1962</v>
      </c>
      <c r="G33" s="16">
        <f ca="1">IF(ISBLANK(INDIRECT(CONCATENATE("'Full Data'!",G$4,ROW('Full Data'!G30)))),"",INDIRECT(CONCATENATE("'Full Data'!",G$4,ROW('Full Data'!G30))))</f>
        <v>7.43</v>
      </c>
      <c r="H33" s="16">
        <f ca="1">IF(ISBLANK(INDIRECT(CONCATENATE("'Full Data'!",H$4,ROW('Full Data'!H30)))),"",INDIRECT(CONCATENATE("'Full Data'!",H$4,ROW('Full Data'!H30))))</f>
        <v>1.55</v>
      </c>
      <c r="I33" s="16">
        <f ca="1">IF(ISBLANK(INDIRECT(CONCATENATE("'Full Data'!",I$4,ROW('Full Data'!I30)))),"",INDIRECT(CONCATENATE("'Full Data'!",I$4,ROW('Full Data'!I30))))</f>
        <v>717</v>
      </c>
      <c r="J33" s="16" t="str">
        <f ca="1">IF(ISBLANK(INDIRECT(CONCATENATE("'Full Data'!",J$4,ROW('Full Data'!J30)))),"",INDIRECT(CONCATENATE("'Full Data'!",J$4,ROW('Full Data'!J30))))</f>
        <v>&lt;0</v>
      </c>
      <c r="K33" s="16">
        <f ca="1">IF(ISBLANK(INDIRECT(CONCATENATE("'Full Data'!",K$4,ROW('Full Data'!K30)))),"",INDIRECT(CONCATENATE("'Full Data'!",K$4,ROW('Full Data'!K30))))</f>
      </c>
      <c r="L33" s="16" t="str">
        <f ca="1">IF(ISBLANK(INDIRECT(CONCATENATE("'Full Data'!",L$4,ROW('Full Data'!L30)))),"",INDIRECT(CONCATENATE("'Full Data'!",L$4,ROW('Full Data'!L30))))</f>
        <v>+2,3,4,6,7</v>
      </c>
      <c r="N33" s="207"/>
      <c r="O33" s="207"/>
      <c r="P33" s="207"/>
      <c r="Q33" s="207"/>
      <c r="R33" s="207"/>
      <c r="S33" s="40"/>
    </row>
    <row r="34" spans="1:19" ht="12.75" customHeight="1">
      <c r="A34" s="16">
        <f ca="1">IF(ISBLANK(INDIRECT(CONCATENATE("'Full Data'!",A$4,ROW('Full Data'!A31)))),"",INDIRECT(CONCATENATE("'Full Data'!",A$4,ROW('Full Data'!A31))))</f>
        <v>26</v>
      </c>
      <c r="B34" s="16" t="str">
        <f ca="1">IF(ISBLANK(INDIRECT(CONCATENATE("'Full Data'!",B$4,ROW('Full Data'!B31)))),"",INDIRECT(CONCATENATE("'Full Data'!",B$4,ROW('Full Data'!B31))))</f>
        <v>Fe</v>
      </c>
      <c r="C34" s="16" t="str">
        <f ca="1">IF(ISBLANK(INDIRECT(CONCATENATE("'Full Data'!",C$4,ROW('Full Data'!C31)))),"",INDIRECT(CONCATENATE("'Full Data'!",C$4,ROW('Full Data'!C31))))</f>
        <v>iron</v>
      </c>
      <c r="D34" s="16" t="str">
        <f ca="1">IF(ISBLANK(INDIRECT(CONCATENATE("'Full Data'!",D$4,ROW('Full Data'!D31)))),"",INDIRECT(CONCATENATE("'Full Data'!",D$4,ROW('Full Data'!D31))))</f>
        <v>55.85</v>
      </c>
      <c r="E34" s="16">
        <f ca="1">IF(ISBLANK(INDIRECT(CONCATENATE("'Full Data'!",E$4,ROW('Full Data'!E31)))),"",INDIRECT(CONCATENATE("'Full Data'!",E$4,ROW('Full Data'!E31))))</f>
        <v>1535</v>
      </c>
      <c r="F34" s="16">
        <f ca="1">IF(ISBLANK(INDIRECT(CONCATENATE("'Full Data'!",F$4,ROW('Full Data'!F31)))),"",INDIRECT(CONCATENATE("'Full Data'!",F$4,ROW('Full Data'!F31))))</f>
        <v>2750</v>
      </c>
      <c r="G34" s="16">
        <f ca="1">IF(ISBLANK(INDIRECT(CONCATENATE("'Full Data'!",G$4,ROW('Full Data'!G31)))),"",INDIRECT(CONCATENATE("'Full Data'!",G$4,ROW('Full Data'!G31))))</f>
        <v>7.86</v>
      </c>
      <c r="H34" s="16">
        <f ca="1">IF(ISBLANK(INDIRECT(CONCATENATE("'Full Data'!",H$4,ROW('Full Data'!H31)))),"",INDIRECT(CONCATENATE("'Full Data'!",H$4,ROW('Full Data'!H31))))</f>
        <v>1.83</v>
      </c>
      <c r="I34" s="16">
        <f ca="1">IF(ISBLANK(INDIRECT(CONCATENATE("'Full Data'!",I$4,ROW('Full Data'!I31)))),"",INDIRECT(CONCATENATE("'Full Data'!",I$4,ROW('Full Data'!I31))))</f>
        <v>762</v>
      </c>
      <c r="J34" s="16">
        <f ca="1">IF(ISBLANK(INDIRECT(CONCATENATE("'Full Data'!",J$4,ROW('Full Data'!J31)))),"",INDIRECT(CONCATENATE("'Full Data'!",J$4,ROW('Full Data'!J31))))</f>
        <v>15</v>
      </c>
      <c r="K34" s="16">
        <f ca="1">IF(ISBLANK(INDIRECT(CONCATENATE("'Full Data'!",K$4,ROW('Full Data'!K31)))),"",INDIRECT(CONCATENATE("'Full Data'!",K$4,ROW('Full Data'!K31))))</f>
      </c>
      <c r="L34" s="16" t="str">
        <f ca="1">IF(ISBLANK(INDIRECT(CONCATENATE("'Full Data'!",L$4,ROW('Full Data'!L31)))),"",INDIRECT(CONCATENATE("'Full Data'!",L$4,ROW('Full Data'!L31))))</f>
        <v>+3,2</v>
      </c>
      <c r="N34" s="207"/>
      <c r="O34" s="207"/>
      <c r="P34" s="207"/>
      <c r="Q34" s="207"/>
      <c r="R34" s="207"/>
      <c r="S34" s="40"/>
    </row>
    <row r="35" spans="1:19" ht="12.75" customHeight="1">
      <c r="A35" s="16">
        <f ca="1">IF(ISBLANK(INDIRECT(CONCATENATE("'Full Data'!",A$4,ROW('Full Data'!A32)))),"",INDIRECT(CONCATENATE("'Full Data'!",A$4,ROW('Full Data'!A32))))</f>
        <v>27</v>
      </c>
      <c r="B35" s="16" t="str">
        <f ca="1">IF(ISBLANK(INDIRECT(CONCATENATE("'Full Data'!",B$4,ROW('Full Data'!B32)))),"",INDIRECT(CONCATENATE("'Full Data'!",B$4,ROW('Full Data'!B32))))</f>
        <v>Co</v>
      </c>
      <c r="C35" s="16" t="str">
        <f ca="1">IF(ISBLANK(INDIRECT(CONCATENATE("'Full Data'!",C$4,ROW('Full Data'!C32)))),"",INDIRECT(CONCATENATE("'Full Data'!",C$4,ROW('Full Data'!C32))))</f>
        <v>cobalt</v>
      </c>
      <c r="D35" s="16" t="str">
        <f ca="1">IF(ISBLANK(INDIRECT(CONCATENATE("'Full Data'!",D$4,ROW('Full Data'!D32)))),"",INDIRECT(CONCATENATE("'Full Data'!",D$4,ROW('Full Data'!D32))))</f>
        <v>58.93</v>
      </c>
      <c r="E35" s="16">
        <f ca="1">IF(ISBLANK(INDIRECT(CONCATENATE("'Full Data'!",E$4,ROW('Full Data'!E32)))),"",INDIRECT(CONCATENATE("'Full Data'!",E$4,ROW('Full Data'!E32))))</f>
        <v>1495</v>
      </c>
      <c r="F35" s="16">
        <f ca="1">IF(ISBLANK(INDIRECT(CONCATENATE("'Full Data'!",F$4,ROW('Full Data'!F32)))),"",INDIRECT(CONCATENATE("'Full Data'!",F$4,ROW('Full Data'!F32))))</f>
        <v>2870</v>
      </c>
      <c r="G35" s="16">
        <f ca="1">IF(ISBLANK(INDIRECT(CONCATENATE("'Full Data'!",G$4,ROW('Full Data'!G32)))),"",INDIRECT(CONCATENATE("'Full Data'!",G$4,ROW('Full Data'!G32))))</f>
        <v>8.9</v>
      </c>
      <c r="H35" s="16">
        <f ca="1">IF(ISBLANK(INDIRECT(CONCATENATE("'Full Data'!",H$4,ROW('Full Data'!H32)))),"",INDIRECT(CONCATENATE("'Full Data'!",H$4,ROW('Full Data'!H32))))</f>
        <v>1.88</v>
      </c>
      <c r="I35" s="16">
        <f ca="1">IF(ISBLANK(INDIRECT(CONCATENATE("'Full Data'!",I$4,ROW('Full Data'!I32)))),"",INDIRECT(CONCATENATE("'Full Data'!",I$4,ROW('Full Data'!I32))))</f>
        <v>760</v>
      </c>
      <c r="J35" s="16">
        <f ca="1">IF(ISBLANK(INDIRECT(CONCATENATE("'Full Data'!",J$4,ROW('Full Data'!J32)))),"",INDIRECT(CONCATENATE("'Full Data'!",J$4,ROW('Full Data'!J32))))</f>
        <v>64</v>
      </c>
      <c r="K35" s="16">
        <f ca="1">IF(ISBLANK(INDIRECT(CONCATENATE("'Full Data'!",K$4,ROW('Full Data'!K32)))),"",INDIRECT(CONCATENATE("'Full Data'!",K$4,ROW('Full Data'!K32))))</f>
      </c>
      <c r="L35" s="16" t="str">
        <f ca="1">IF(ISBLANK(INDIRECT(CONCATENATE("'Full Data'!",L$4,ROW('Full Data'!L32)))),"",INDIRECT(CONCATENATE("'Full Data'!",L$4,ROW('Full Data'!L32))))</f>
        <v>+2,3</v>
      </c>
      <c r="N35" s="207"/>
      <c r="O35" s="207"/>
      <c r="P35" s="207"/>
      <c r="Q35" s="207"/>
      <c r="R35" s="207"/>
      <c r="S35" s="40"/>
    </row>
    <row r="36" spans="1:19" ht="12.75" customHeight="1">
      <c r="A36" s="16">
        <f ca="1">IF(ISBLANK(INDIRECT(CONCATENATE("'Full Data'!",A$4,ROW('Full Data'!A33)))),"",INDIRECT(CONCATENATE("'Full Data'!",A$4,ROW('Full Data'!A33))))</f>
        <v>28</v>
      </c>
      <c r="B36" s="16" t="str">
        <f ca="1">IF(ISBLANK(INDIRECT(CONCATENATE("'Full Data'!",B$4,ROW('Full Data'!B33)))),"",INDIRECT(CONCATENATE("'Full Data'!",B$4,ROW('Full Data'!B33))))</f>
        <v>Ni</v>
      </c>
      <c r="C36" s="16" t="str">
        <f ca="1">IF(ISBLANK(INDIRECT(CONCATENATE("'Full Data'!",C$4,ROW('Full Data'!C33)))),"",INDIRECT(CONCATENATE("'Full Data'!",C$4,ROW('Full Data'!C33))))</f>
        <v>nickel</v>
      </c>
      <c r="D36" s="16" t="str">
        <f ca="1">IF(ISBLANK(INDIRECT(CONCATENATE("'Full Data'!",D$4,ROW('Full Data'!D33)))),"",INDIRECT(CONCATENATE("'Full Data'!",D$4,ROW('Full Data'!D33))))</f>
        <v>58.69</v>
      </c>
      <c r="E36" s="16">
        <f ca="1">IF(ISBLANK(INDIRECT(CONCATENATE("'Full Data'!",E$4,ROW('Full Data'!E33)))),"",INDIRECT(CONCATENATE("'Full Data'!",E$4,ROW('Full Data'!E33))))</f>
        <v>1453</v>
      </c>
      <c r="F36" s="16">
        <f ca="1">IF(ISBLANK(INDIRECT(CONCATENATE("'Full Data'!",F$4,ROW('Full Data'!F33)))),"",INDIRECT(CONCATENATE("'Full Data'!",F$4,ROW('Full Data'!F33))))</f>
        <v>2730</v>
      </c>
      <c r="G36" s="16">
        <f ca="1">IF(ISBLANK(INDIRECT(CONCATENATE("'Full Data'!",G$4,ROW('Full Data'!G33)))),"",INDIRECT(CONCATENATE("'Full Data'!",G$4,ROW('Full Data'!G33))))</f>
        <v>8.9</v>
      </c>
      <c r="H36" s="16">
        <f ca="1">IF(ISBLANK(INDIRECT(CONCATENATE("'Full Data'!",H$4,ROW('Full Data'!H33)))),"",INDIRECT(CONCATENATE("'Full Data'!",H$4,ROW('Full Data'!H33))))</f>
        <v>1.91</v>
      </c>
      <c r="I36" s="16">
        <f ca="1">IF(ISBLANK(INDIRECT(CONCATENATE("'Full Data'!",I$4,ROW('Full Data'!I33)))),"",INDIRECT(CONCATENATE("'Full Data'!",I$4,ROW('Full Data'!I33))))</f>
        <v>737</v>
      </c>
      <c r="J36" s="16">
        <f ca="1">IF(ISBLANK(INDIRECT(CONCATENATE("'Full Data'!",J$4,ROW('Full Data'!J33)))),"",INDIRECT(CONCATENATE("'Full Data'!",J$4,ROW('Full Data'!J33))))</f>
        <v>112</v>
      </c>
      <c r="K36" s="16">
        <f ca="1">IF(ISBLANK(INDIRECT(CONCATENATE("'Full Data'!",K$4,ROW('Full Data'!K33)))),"",INDIRECT(CONCATENATE("'Full Data'!",K$4,ROW('Full Data'!K33))))</f>
      </c>
      <c r="L36" s="16" t="str">
        <f ca="1">IF(ISBLANK(INDIRECT(CONCATENATE("'Full Data'!",L$4,ROW('Full Data'!L33)))),"",INDIRECT(CONCATENATE("'Full Data'!",L$4,ROW('Full Data'!L33))))</f>
        <v>+2,3</v>
      </c>
      <c r="N36" s="207"/>
      <c r="O36" s="207"/>
      <c r="P36" s="207"/>
      <c r="Q36" s="207"/>
      <c r="R36" s="207"/>
      <c r="S36" s="40"/>
    </row>
    <row r="37" spans="1:19" ht="12.75" customHeight="1">
      <c r="A37" s="16">
        <f ca="1">IF(ISBLANK(INDIRECT(CONCATENATE("'Full Data'!",A$4,ROW('Full Data'!A34)))),"",INDIRECT(CONCATENATE("'Full Data'!",A$4,ROW('Full Data'!A34))))</f>
        <v>29</v>
      </c>
      <c r="B37" s="16" t="str">
        <f ca="1">IF(ISBLANK(INDIRECT(CONCATENATE("'Full Data'!",B$4,ROW('Full Data'!B34)))),"",INDIRECT(CONCATENATE("'Full Data'!",B$4,ROW('Full Data'!B34))))</f>
        <v>Cu</v>
      </c>
      <c r="C37" s="16" t="str">
        <f ca="1">IF(ISBLANK(INDIRECT(CONCATENATE("'Full Data'!",C$4,ROW('Full Data'!C34)))),"",INDIRECT(CONCATENATE("'Full Data'!",C$4,ROW('Full Data'!C34))))</f>
        <v>copper</v>
      </c>
      <c r="D37" s="16" t="str">
        <f ca="1">IF(ISBLANK(INDIRECT(CONCATENATE("'Full Data'!",D$4,ROW('Full Data'!D34)))),"",INDIRECT(CONCATENATE("'Full Data'!",D$4,ROW('Full Data'!D34))))</f>
        <v>63.55</v>
      </c>
      <c r="E37" s="16">
        <f ca="1">IF(ISBLANK(INDIRECT(CONCATENATE("'Full Data'!",E$4,ROW('Full Data'!E34)))),"",INDIRECT(CONCATENATE("'Full Data'!",E$4,ROW('Full Data'!E34))))</f>
        <v>1083</v>
      </c>
      <c r="F37" s="16">
        <f ca="1">IF(ISBLANK(INDIRECT(CONCATENATE("'Full Data'!",F$4,ROW('Full Data'!F34)))),"",INDIRECT(CONCATENATE("'Full Data'!",F$4,ROW('Full Data'!F34))))</f>
        <v>2567</v>
      </c>
      <c r="G37" s="16">
        <f ca="1">IF(ISBLANK(INDIRECT(CONCATENATE("'Full Data'!",G$4,ROW('Full Data'!G34)))),"",INDIRECT(CONCATENATE("'Full Data'!",G$4,ROW('Full Data'!G34))))</f>
        <v>8.96</v>
      </c>
      <c r="H37" s="16">
        <f ca="1">IF(ISBLANK(INDIRECT(CONCATENATE("'Full Data'!",H$4,ROW('Full Data'!H34)))),"",INDIRECT(CONCATENATE("'Full Data'!",H$4,ROW('Full Data'!H34))))</f>
        <v>1.9</v>
      </c>
      <c r="I37" s="16">
        <f ca="1">IF(ISBLANK(INDIRECT(CONCATENATE("'Full Data'!",I$4,ROW('Full Data'!I34)))),"",INDIRECT(CONCATENATE("'Full Data'!",I$4,ROW('Full Data'!I34))))</f>
        <v>745</v>
      </c>
      <c r="J37" s="16">
        <f ca="1">IF(ISBLANK(INDIRECT(CONCATENATE("'Full Data'!",J$4,ROW('Full Data'!J34)))),"",INDIRECT(CONCATENATE("'Full Data'!",J$4,ROW('Full Data'!J34))))</f>
        <v>120</v>
      </c>
      <c r="K37" s="16">
        <f ca="1">IF(ISBLANK(INDIRECT(CONCATENATE("'Full Data'!",K$4,ROW('Full Data'!K34)))),"",INDIRECT(CONCATENATE("'Full Data'!",K$4,ROW('Full Data'!K34))))</f>
      </c>
      <c r="L37" s="16" t="str">
        <f ca="1">IF(ISBLANK(INDIRECT(CONCATENATE("'Full Data'!",L$4,ROW('Full Data'!L34)))),"",INDIRECT(CONCATENATE("'Full Data'!",L$4,ROW('Full Data'!L34))))</f>
        <v>+2,1</v>
      </c>
      <c r="N37" s="207"/>
      <c r="O37" s="207"/>
      <c r="P37" s="207"/>
      <c r="Q37" s="207"/>
      <c r="R37" s="207"/>
      <c r="S37" s="40"/>
    </row>
    <row r="38" spans="1:19" ht="12.75" customHeight="1">
      <c r="A38" s="16">
        <f ca="1">IF(ISBLANK(INDIRECT(CONCATENATE("'Full Data'!",A$4,ROW('Full Data'!A35)))),"",INDIRECT(CONCATENATE("'Full Data'!",A$4,ROW('Full Data'!A35))))</f>
        <v>30</v>
      </c>
      <c r="B38" s="16" t="str">
        <f ca="1">IF(ISBLANK(INDIRECT(CONCATENATE("'Full Data'!",B$4,ROW('Full Data'!B35)))),"",INDIRECT(CONCATENATE("'Full Data'!",B$4,ROW('Full Data'!B35))))</f>
        <v>Zn</v>
      </c>
      <c r="C38" s="16" t="str">
        <f ca="1">IF(ISBLANK(INDIRECT(CONCATENATE("'Full Data'!",C$4,ROW('Full Data'!C35)))),"",INDIRECT(CONCATENATE("'Full Data'!",C$4,ROW('Full Data'!C35))))</f>
        <v>zinc</v>
      </c>
      <c r="D38" s="16" t="str">
        <f ca="1">IF(ISBLANK(INDIRECT(CONCATENATE("'Full Data'!",D$4,ROW('Full Data'!D35)))),"",INDIRECT(CONCATENATE("'Full Data'!",D$4,ROW('Full Data'!D35))))</f>
        <v>65.38</v>
      </c>
      <c r="E38" s="16">
        <f ca="1">IF(ISBLANK(INDIRECT(CONCATENATE("'Full Data'!",E$4,ROW('Full Data'!E35)))),"",INDIRECT(CONCATENATE("'Full Data'!",E$4,ROW('Full Data'!E35))))</f>
        <v>419.6</v>
      </c>
      <c r="F38" s="16">
        <f ca="1">IF(ISBLANK(INDIRECT(CONCATENATE("'Full Data'!",F$4,ROW('Full Data'!F35)))),"",INDIRECT(CONCATENATE("'Full Data'!",F$4,ROW('Full Data'!F35))))</f>
        <v>906</v>
      </c>
      <c r="G38" s="16">
        <f ca="1">IF(ISBLANK(INDIRECT(CONCATENATE("'Full Data'!",G$4,ROW('Full Data'!G35)))),"",INDIRECT(CONCATENATE("'Full Data'!",G$4,ROW('Full Data'!G35))))</f>
        <v>7.13</v>
      </c>
      <c r="H38" s="16">
        <f ca="1">IF(ISBLANK(INDIRECT(CONCATENATE("'Full Data'!",H$4,ROW('Full Data'!H35)))),"",INDIRECT(CONCATENATE("'Full Data'!",H$4,ROW('Full Data'!H35))))</f>
        <v>1.65</v>
      </c>
      <c r="I38" s="16">
        <f ca="1">IF(ISBLANK(INDIRECT(CONCATENATE("'Full Data'!",I$4,ROW('Full Data'!I35)))),"",INDIRECT(CONCATENATE("'Full Data'!",I$4,ROW('Full Data'!I35))))</f>
        <v>906</v>
      </c>
      <c r="J38" s="16" t="str">
        <f ca="1">IF(ISBLANK(INDIRECT(CONCATENATE("'Full Data'!",J$4,ROW('Full Data'!J35)))),"",INDIRECT(CONCATENATE("'Full Data'!",J$4,ROW('Full Data'!J35))))</f>
        <v>&lt;0</v>
      </c>
      <c r="K38" s="16">
        <f ca="1">IF(ISBLANK(INDIRECT(CONCATENATE("'Full Data'!",K$4,ROW('Full Data'!K35)))),"",INDIRECT(CONCATENATE("'Full Data'!",K$4,ROW('Full Data'!K35))))</f>
      </c>
      <c r="L38" s="16" t="str">
        <f ca="1">IF(ISBLANK(INDIRECT(CONCATENATE("'Full Data'!",L$4,ROW('Full Data'!L35)))),"",INDIRECT(CONCATENATE("'Full Data'!",L$4,ROW('Full Data'!L35))))</f>
        <v>+2</v>
      </c>
      <c r="N38" s="207"/>
      <c r="O38" s="207"/>
      <c r="P38" s="207"/>
      <c r="Q38" s="207"/>
      <c r="R38" s="207"/>
      <c r="S38" s="40"/>
    </row>
    <row r="39" spans="1:19" ht="12.75" customHeight="1">
      <c r="A39" s="16">
        <f ca="1">IF(ISBLANK(INDIRECT(CONCATENATE("'Full Data'!",A$4,ROW('Full Data'!A36)))),"",INDIRECT(CONCATENATE("'Full Data'!",A$4,ROW('Full Data'!A36))))</f>
        <v>31</v>
      </c>
      <c r="B39" s="16" t="str">
        <f ca="1">IF(ISBLANK(INDIRECT(CONCATENATE("'Full Data'!",B$4,ROW('Full Data'!B36)))),"",INDIRECT(CONCATENATE("'Full Data'!",B$4,ROW('Full Data'!B36))))</f>
        <v>Ga</v>
      </c>
      <c r="C39" s="16" t="str">
        <f ca="1">IF(ISBLANK(INDIRECT(CONCATENATE("'Full Data'!",C$4,ROW('Full Data'!C36)))),"",INDIRECT(CONCATENATE("'Full Data'!",C$4,ROW('Full Data'!C36))))</f>
        <v>gallium</v>
      </c>
      <c r="D39" s="16" t="str">
        <f ca="1">IF(ISBLANK(INDIRECT(CONCATENATE("'Full Data'!",D$4,ROW('Full Data'!D36)))),"",INDIRECT(CONCATENATE("'Full Data'!",D$4,ROW('Full Data'!D36))))</f>
        <v>69.72</v>
      </c>
      <c r="E39" s="16">
        <f ca="1">IF(ISBLANK(INDIRECT(CONCATENATE("'Full Data'!",E$4,ROW('Full Data'!E36)))),"",INDIRECT(CONCATENATE("'Full Data'!",E$4,ROW('Full Data'!E36))))</f>
        <v>29.8</v>
      </c>
      <c r="F39" s="16">
        <f ca="1">IF(ISBLANK(INDIRECT(CONCATENATE("'Full Data'!",F$4,ROW('Full Data'!F36)))),"",INDIRECT(CONCATENATE("'Full Data'!",F$4,ROW('Full Data'!F36))))</f>
        <v>2403</v>
      </c>
      <c r="G39" s="16">
        <f ca="1">IF(ISBLANK(INDIRECT(CONCATENATE("'Full Data'!",G$4,ROW('Full Data'!G36)))),"",INDIRECT(CONCATENATE("'Full Data'!",G$4,ROW('Full Data'!G36))))</f>
        <v>5.9</v>
      </c>
      <c r="H39" s="16">
        <f ca="1">IF(ISBLANK(INDIRECT(CONCATENATE("'Full Data'!",H$4,ROW('Full Data'!H36)))),"",INDIRECT(CONCATENATE("'Full Data'!",H$4,ROW('Full Data'!H36))))</f>
        <v>1.81</v>
      </c>
      <c r="I39" s="16">
        <f ca="1">IF(ISBLANK(INDIRECT(CONCATENATE("'Full Data'!",I$4,ROW('Full Data'!I36)))),"",INDIRECT(CONCATENATE("'Full Data'!",I$4,ROW('Full Data'!I36))))</f>
        <v>579</v>
      </c>
      <c r="J39" s="16">
        <f ca="1">IF(ISBLANK(INDIRECT(CONCATENATE("'Full Data'!",J$4,ROW('Full Data'!J36)))),"",INDIRECT(CONCATENATE("'Full Data'!",J$4,ROW('Full Data'!J36))))</f>
        <v>29</v>
      </c>
      <c r="K39" s="16">
        <f ca="1">IF(ISBLANK(INDIRECT(CONCATENATE("'Full Data'!",K$4,ROW('Full Data'!K36)))),"",INDIRECT(CONCATENATE("'Full Data'!",K$4,ROW('Full Data'!K36))))</f>
      </c>
      <c r="L39" s="16" t="str">
        <f ca="1">IF(ISBLANK(INDIRECT(CONCATENATE("'Full Data'!",L$4,ROW('Full Data'!L36)))),"",INDIRECT(CONCATENATE("'Full Data'!",L$4,ROW('Full Data'!L36))))</f>
        <v>+3</v>
      </c>
      <c r="N39" s="40"/>
      <c r="O39" s="40"/>
      <c r="P39" s="40"/>
      <c r="Q39" s="40"/>
      <c r="R39" s="40"/>
      <c r="S39" s="40"/>
    </row>
    <row r="40" spans="1:19" ht="12.75" customHeight="1">
      <c r="A40" s="16">
        <f ca="1">IF(ISBLANK(INDIRECT(CONCATENATE("'Full Data'!",A$4,ROW('Full Data'!A37)))),"",INDIRECT(CONCATENATE("'Full Data'!",A$4,ROW('Full Data'!A37))))</f>
        <v>32</v>
      </c>
      <c r="B40" s="16" t="str">
        <f ca="1">IF(ISBLANK(INDIRECT(CONCATENATE("'Full Data'!",B$4,ROW('Full Data'!B37)))),"",INDIRECT(CONCATENATE("'Full Data'!",B$4,ROW('Full Data'!B37))))</f>
        <v>Ge</v>
      </c>
      <c r="C40" s="16" t="str">
        <f ca="1">IF(ISBLANK(INDIRECT(CONCATENATE("'Full Data'!",C$4,ROW('Full Data'!C37)))),"",INDIRECT(CONCATENATE("'Full Data'!",C$4,ROW('Full Data'!C37))))</f>
        <v>germanium</v>
      </c>
      <c r="D40" s="16" t="str">
        <f ca="1">IF(ISBLANK(INDIRECT(CONCATENATE("'Full Data'!",D$4,ROW('Full Data'!D37)))),"",INDIRECT(CONCATENATE("'Full Data'!",D$4,ROW('Full Data'!D37))))</f>
        <v>72.63</v>
      </c>
      <c r="E40" s="16">
        <f ca="1">IF(ISBLANK(INDIRECT(CONCATENATE("'Full Data'!",E$4,ROW('Full Data'!E37)))),"",INDIRECT(CONCATENATE("'Full Data'!",E$4,ROW('Full Data'!E37))))</f>
        <v>947.4</v>
      </c>
      <c r="F40" s="16">
        <f ca="1">IF(ISBLANK(INDIRECT(CONCATENATE("'Full Data'!",F$4,ROW('Full Data'!F37)))),"",INDIRECT(CONCATENATE("'Full Data'!",F$4,ROW('Full Data'!F37))))</f>
        <v>2830</v>
      </c>
      <c r="G40" s="16">
        <f ca="1">IF(ISBLANK(INDIRECT(CONCATENATE("'Full Data'!",G$4,ROW('Full Data'!G37)))),"",INDIRECT(CONCATENATE("'Full Data'!",G$4,ROW('Full Data'!G37))))</f>
        <v>5.32</v>
      </c>
      <c r="H40" s="16">
        <f ca="1">IF(ISBLANK(INDIRECT(CONCATENATE("'Full Data'!",H$4,ROW('Full Data'!H37)))),"",INDIRECT(CONCATENATE("'Full Data'!",H$4,ROW('Full Data'!H37))))</f>
        <v>2.01</v>
      </c>
      <c r="I40" s="16">
        <f ca="1">IF(ISBLANK(INDIRECT(CONCATENATE("'Full Data'!",I$4,ROW('Full Data'!I37)))),"",INDIRECT(CONCATENATE("'Full Data'!",I$4,ROW('Full Data'!I37))))</f>
        <v>762</v>
      </c>
      <c r="J40" s="16">
        <f ca="1">IF(ISBLANK(INDIRECT(CONCATENATE("'Full Data'!",J$4,ROW('Full Data'!J37)))),"",INDIRECT(CONCATENATE("'Full Data'!",J$4,ROW('Full Data'!J37))))</f>
        <v>119</v>
      </c>
      <c r="K40" s="16">
        <f ca="1">IF(ISBLANK(INDIRECT(CONCATENATE("'Full Data'!",K$4,ROW('Full Data'!K37)))),"",INDIRECT(CONCATENATE("'Full Data'!",K$4,ROW('Full Data'!K37))))</f>
      </c>
      <c r="L40" s="16" t="str">
        <f ca="1">IF(ISBLANK(INDIRECT(CONCATENATE("'Full Data'!",L$4,ROW('Full Data'!L37)))),"",INDIRECT(CONCATENATE("'Full Data'!",L$4,ROW('Full Data'!L37))))</f>
        <v>+4,2</v>
      </c>
      <c r="N40" s="40"/>
      <c r="O40" s="40"/>
      <c r="P40" s="40"/>
      <c r="Q40" s="40"/>
      <c r="R40" s="40"/>
      <c r="S40" s="40"/>
    </row>
    <row r="41" spans="1:19" ht="12.75" customHeight="1">
      <c r="A41" s="16">
        <f ca="1">IF(ISBLANK(INDIRECT(CONCATENATE("'Full Data'!",A$4,ROW('Full Data'!A38)))),"",INDIRECT(CONCATENATE("'Full Data'!",A$4,ROW('Full Data'!A38))))</f>
        <v>33</v>
      </c>
      <c r="B41" s="16" t="str">
        <f ca="1">IF(ISBLANK(INDIRECT(CONCATENATE("'Full Data'!",B$4,ROW('Full Data'!B38)))),"",INDIRECT(CONCATENATE("'Full Data'!",B$4,ROW('Full Data'!B38))))</f>
        <v>As</v>
      </c>
      <c r="C41" s="16" t="str">
        <f ca="1">IF(ISBLANK(INDIRECT(CONCATENATE("'Full Data'!",C$4,ROW('Full Data'!C38)))),"",INDIRECT(CONCATENATE("'Full Data'!",C$4,ROW('Full Data'!C38))))</f>
        <v>arsenic</v>
      </c>
      <c r="D41" s="16" t="str">
        <f ca="1">IF(ISBLANK(INDIRECT(CONCATENATE("'Full Data'!",D$4,ROW('Full Data'!D38)))),"",INDIRECT(CONCATENATE("'Full Data'!",D$4,ROW('Full Data'!D38))))</f>
        <v>74.92</v>
      </c>
      <c r="E41" s="16">
        <f ca="1">IF(ISBLANK(INDIRECT(CONCATENATE("'Full Data'!",E$4,ROW('Full Data'!E38)))),"",INDIRECT(CONCATENATE("'Full Data'!",E$4,ROW('Full Data'!E38))))</f>
        <v>817</v>
      </c>
      <c r="F41" s="16">
        <f ca="1">IF(ISBLANK(INDIRECT(CONCATENATE("'Full Data'!",F$4,ROW('Full Data'!F38)))),"",INDIRECT(CONCATENATE("'Full Data'!",F$4,ROW('Full Data'!F38))))</f>
        <v>617</v>
      </c>
      <c r="G41" s="16">
        <f ca="1">IF(ISBLANK(INDIRECT(CONCATENATE("'Full Data'!",G$4,ROW('Full Data'!G38)))),"",INDIRECT(CONCATENATE("'Full Data'!",G$4,ROW('Full Data'!G38))))</f>
        <v>5.73</v>
      </c>
      <c r="H41" s="16">
        <f ca="1">IF(ISBLANK(INDIRECT(CONCATENATE("'Full Data'!",H$4,ROW('Full Data'!H38)))),"",INDIRECT(CONCATENATE("'Full Data'!",H$4,ROW('Full Data'!H38))))</f>
        <v>2.18</v>
      </c>
      <c r="I41" s="16">
        <f ca="1">IF(ISBLANK(INDIRECT(CONCATENATE("'Full Data'!",I$4,ROW('Full Data'!I38)))),"",INDIRECT(CONCATENATE("'Full Data'!",I$4,ROW('Full Data'!I38))))</f>
        <v>947</v>
      </c>
      <c r="J41" s="16">
        <f ca="1">IF(ISBLANK(INDIRECT(CONCATENATE("'Full Data'!",J$4,ROW('Full Data'!J38)))),"",INDIRECT(CONCATENATE("'Full Data'!",J$4,ROW('Full Data'!J38))))</f>
        <v>78</v>
      </c>
      <c r="K41" s="16">
        <f ca="1">IF(ISBLANK(INDIRECT(CONCATENATE("'Full Data'!",K$4,ROW('Full Data'!K38)))),"",INDIRECT(CONCATENATE("'Full Data'!",K$4,ROW('Full Data'!K38))))</f>
      </c>
      <c r="L41" s="16" t="str">
        <f ca="1">IF(ISBLANK(INDIRECT(CONCATENATE("'Full Data'!",L$4,ROW('Full Data'!L38)))),"",INDIRECT(CONCATENATE("'Full Data'!",L$4,ROW('Full Data'!L38))))</f>
        <v>±3,+5</v>
      </c>
      <c r="N41" s="40"/>
      <c r="O41" s="40"/>
      <c r="P41" s="40"/>
      <c r="Q41" s="40"/>
      <c r="R41" s="40"/>
      <c r="S41" s="40"/>
    </row>
    <row r="42" spans="1:19" ht="12.75" customHeight="1">
      <c r="A42" s="16">
        <f ca="1">IF(ISBLANK(INDIRECT(CONCATENATE("'Full Data'!",A$4,ROW('Full Data'!A39)))),"",INDIRECT(CONCATENATE("'Full Data'!",A$4,ROW('Full Data'!A39))))</f>
        <v>34</v>
      </c>
      <c r="B42" s="16" t="str">
        <f ca="1">IF(ISBLANK(INDIRECT(CONCATENATE("'Full Data'!",B$4,ROW('Full Data'!B39)))),"",INDIRECT(CONCATENATE("'Full Data'!",B$4,ROW('Full Data'!B39))))</f>
        <v>Se</v>
      </c>
      <c r="C42" s="16" t="str">
        <f ca="1">IF(ISBLANK(INDIRECT(CONCATENATE("'Full Data'!",C$4,ROW('Full Data'!C39)))),"",INDIRECT(CONCATENATE("'Full Data'!",C$4,ROW('Full Data'!C39))))</f>
        <v>selenium</v>
      </c>
      <c r="D42" s="16" t="str">
        <f ca="1">IF(ISBLANK(INDIRECT(CONCATENATE("'Full Data'!",D$4,ROW('Full Data'!D39)))),"",INDIRECT(CONCATENATE("'Full Data'!",D$4,ROW('Full Data'!D39))))</f>
        <v>78.97</v>
      </c>
      <c r="E42" s="16">
        <f ca="1">IF(ISBLANK(INDIRECT(CONCATENATE("'Full Data'!",E$4,ROW('Full Data'!E39)))),"",INDIRECT(CONCATENATE("'Full Data'!",E$4,ROW('Full Data'!E39))))</f>
        <v>217</v>
      </c>
      <c r="F42" s="16">
        <f ca="1">IF(ISBLANK(INDIRECT(CONCATENATE("'Full Data'!",F$4,ROW('Full Data'!F39)))),"",INDIRECT(CONCATENATE("'Full Data'!",F$4,ROW('Full Data'!F39))))</f>
        <v>685</v>
      </c>
      <c r="G42" s="16">
        <f ca="1">IF(ISBLANK(INDIRECT(CONCATENATE("'Full Data'!",G$4,ROW('Full Data'!G39)))),"",INDIRECT(CONCATENATE("'Full Data'!",G$4,ROW('Full Data'!G39))))</f>
        <v>4.79</v>
      </c>
      <c r="H42" s="16">
        <f ca="1">IF(ISBLANK(INDIRECT(CONCATENATE("'Full Data'!",H$4,ROW('Full Data'!H39)))),"",INDIRECT(CONCATENATE("'Full Data'!",H$4,ROW('Full Data'!H39))))</f>
        <v>2.55</v>
      </c>
      <c r="I42" s="16">
        <f ca="1">IF(ISBLANK(INDIRECT(CONCATENATE("'Full Data'!",I$4,ROW('Full Data'!I39)))),"",INDIRECT(CONCATENATE("'Full Data'!",I$4,ROW('Full Data'!I39))))</f>
        <v>941</v>
      </c>
      <c r="J42" s="16">
        <f ca="1">IF(ISBLANK(INDIRECT(CONCATENATE("'Full Data'!",J$4,ROW('Full Data'!J39)))),"",INDIRECT(CONCATENATE("'Full Data'!",J$4,ROW('Full Data'!J39))))</f>
        <v>195</v>
      </c>
      <c r="K42" s="16">
        <f ca="1">IF(ISBLANK(INDIRECT(CONCATENATE("'Full Data'!",K$4,ROW('Full Data'!K39)))),"",INDIRECT(CONCATENATE("'Full Data'!",K$4,ROW('Full Data'!K39))))</f>
      </c>
      <c r="L42" s="16" t="str">
        <f ca="1">IF(ISBLANK(INDIRECT(CONCATENATE("'Full Data'!",L$4,ROW('Full Data'!L39)))),"",INDIRECT(CONCATENATE("'Full Data'!",L$4,ROW('Full Data'!L39))))</f>
        <v>+4,−2,+6</v>
      </c>
      <c r="N42" s="40"/>
      <c r="O42" s="40"/>
      <c r="P42" s="40"/>
      <c r="Q42" s="40"/>
      <c r="R42" s="40"/>
      <c r="S42" s="40"/>
    </row>
    <row r="43" spans="1:19" ht="12.75" customHeight="1">
      <c r="A43" s="16">
        <f ca="1">IF(ISBLANK(INDIRECT(CONCATENATE("'Full Data'!",A$4,ROW('Full Data'!A40)))),"",INDIRECT(CONCATENATE("'Full Data'!",A$4,ROW('Full Data'!A40))))</f>
        <v>35</v>
      </c>
      <c r="B43" s="16" t="str">
        <f ca="1">IF(ISBLANK(INDIRECT(CONCATENATE("'Full Data'!",B$4,ROW('Full Data'!B40)))),"",INDIRECT(CONCATENATE("'Full Data'!",B$4,ROW('Full Data'!B40))))</f>
        <v>Br</v>
      </c>
      <c r="C43" s="16" t="str">
        <f ca="1">IF(ISBLANK(INDIRECT(CONCATENATE("'Full Data'!",C$4,ROW('Full Data'!C40)))),"",INDIRECT(CONCATENATE("'Full Data'!",C$4,ROW('Full Data'!C40))))</f>
        <v>bromine</v>
      </c>
      <c r="D43" s="16" t="str">
        <f ca="1">IF(ISBLANK(INDIRECT(CONCATENATE("'Full Data'!",D$4,ROW('Full Data'!D40)))),"",INDIRECT(CONCATENATE("'Full Data'!",D$4,ROW('Full Data'!D40))))</f>
        <v>79.90</v>
      </c>
      <c r="E43" s="16">
        <f ca="1">IF(ISBLANK(INDIRECT(CONCATENATE("'Full Data'!",E$4,ROW('Full Data'!E40)))),"",INDIRECT(CONCATENATE("'Full Data'!",E$4,ROW('Full Data'!E40))))</f>
        <v>-7.2</v>
      </c>
      <c r="F43" s="16">
        <f ca="1">IF(ISBLANK(INDIRECT(CONCATENATE("'Full Data'!",F$4,ROW('Full Data'!F40)))),"",INDIRECT(CONCATENATE("'Full Data'!",F$4,ROW('Full Data'!F40))))</f>
        <v>58.8</v>
      </c>
      <c r="G43" s="16">
        <f ca="1">IF(ISBLANK(INDIRECT(CONCATENATE("'Full Data'!",G$4,ROW('Full Data'!G40)))),"",INDIRECT(CONCATENATE("'Full Data'!",G$4,ROW('Full Data'!G40))))</f>
        <v>3.12</v>
      </c>
      <c r="H43" s="16">
        <f ca="1">IF(ISBLANK(INDIRECT(CONCATENATE("'Full Data'!",H$4,ROW('Full Data'!H40)))),"",INDIRECT(CONCATENATE("'Full Data'!",H$4,ROW('Full Data'!H40))))</f>
        <v>2.96</v>
      </c>
      <c r="I43" s="16">
        <f ca="1">IF(ISBLANK(INDIRECT(CONCATENATE("'Full Data'!",I$4,ROW('Full Data'!I40)))),"",INDIRECT(CONCATENATE("'Full Data'!",I$4,ROW('Full Data'!I40))))</f>
        <v>1140</v>
      </c>
      <c r="J43" s="16">
        <f ca="1">IF(ISBLANK(INDIRECT(CONCATENATE("'Full Data'!",J$4,ROW('Full Data'!J40)))),"",INDIRECT(CONCATENATE("'Full Data'!",J$4,ROW('Full Data'!J40))))</f>
        <v>324</v>
      </c>
      <c r="K43" s="16">
        <f ca="1">IF(ISBLANK(INDIRECT(CONCATENATE("'Full Data'!",K$4,ROW('Full Data'!K40)))),"",INDIRECT(CONCATENATE("'Full Data'!",K$4,ROW('Full Data'!K40))))</f>
        <v>182</v>
      </c>
      <c r="L43" s="16" t="str">
        <f ca="1">IF(ISBLANK(INDIRECT(CONCATENATE("'Full Data'!",L$4,ROW('Full Data'!L40)))),"",INDIRECT(CONCATENATE("'Full Data'!",L$4,ROW('Full Data'!L40))))</f>
        <v>±1,+5</v>
      </c>
      <c r="N43" s="40"/>
      <c r="O43" s="40"/>
      <c r="P43" s="40"/>
      <c r="Q43" s="40"/>
      <c r="R43" s="40"/>
      <c r="S43" s="40"/>
    </row>
    <row r="44" spans="1:19" ht="12.75" customHeight="1">
      <c r="A44" s="16">
        <f ca="1">IF(ISBLANK(INDIRECT(CONCATENATE("'Full Data'!",A$4,ROW('Full Data'!A41)))),"",INDIRECT(CONCATENATE("'Full Data'!",A$4,ROW('Full Data'!A41))))</f>
        <v>36</v>
      </c>
      <c r="B44" s="16" t="str">
        <f ca="1">IF(ISBLANK(INDIRECT(CONCATENATE("'Full Data'!",B$4,ROW('Full Data'!B41)))),"",INDIRECT(CONCATENATE("'Full Data'!",B$4,ROW('Full Data'!B41))))</f>
        <v>Kr</v>
      </c>
      <c r="C44" s="16" t="str">
        <f ca="1">IF(ISBLANK(INDIRECT(CONCATENATE("'Full Data'!",C$4,ROW('Full Data'!C41)))),"",INDIRECT(CONCATENATE("'Full Data'!",C$4,ROW('Full Data'!C41))))</f>
        <v>krypton</v>
      </c>
      <c r="D44" s="16" t="str">
        <f ca="1">IF(ISBLANK(INDIRECT(CONCATENATE("'Full Data'!",D$4,ROW('Full Data'!D41)))),"",INDIRECT(CONCATENATE("'Full Data'!",D$4,ROW('Full Data'!D41))))</f>
        <v>83.80</v>
      </c>
      <c r="E44" s="16">
        <f ca="1">IF(ISBLANK(INDIRECT(CONCATENATE("'Full Data'!",E$4,ROW('Full Data'!E41)))),"",INDIRECT(CONCATENATE("'Full Data'!",E$4,ROW('Full Data'!E41))))</f>
        <v>-157</v>
      </c>
      <c r="F44" s="16">
        <f ca="1">IF(ISBLANK(INDIRECT(CONCATENATE("'Full Data'!",F$4,ROW('Full Data'!F41)))),"",INDIRECT(CONCATENATE("'Full Data'!",F$4,ROW('Full Data'!F41))))</f>
        <v>-152</v>
      </c>
      <c r="G44" s="16">
        <f ca="1">IF(ISBLANK(INDIRECT(CONCATENATE("'Full Data'!",G$4,ROW('Full Data'!G41)))),"",INDIRECT(CONCATENATE("'Full Data'!",G$4,ROW('Full Data'!G41))))</f>
        <v>0.00374</v>
      </c>
      <c r="H44" s="16">
        <f ca="1">IF(ISBLANK(INDIRECT(CONCATENATE("'Full Data'!",H$4,ROW('Full Data'!H41)))),"",INDIRECT(CONCATENATE("'Full Data'!",H$4,ROW('Full Data'!H41))))</f>
        <v>3</v>
      </c>
      <c r="I44" s="16">
        <f ca="1">IF(ISBLANK(INDIRECT(CONCATENATE("'Full Data'!",I$4,ROW('Full Data'!I41)))),"",INDIRECT(CONCATENATE("'Full Data'!",I$4,ROW('Full Data'!I41))))</f>
        <v>1351</v>
      </c>
      <c r="J44" s="16" t="str">
        <f ca="1">IF(ISBLANK(INDIRECT(CONCATENATE("'Full Data'!",J$4,ROW('Full Data'!J41)))),"",INDIRECT(CONCATENATE("'Full Data'!",J$4,ROW('Full Data'!J41))))</f>
        <v>&lt;0</v>
      </c>
      <c r="K44" s="16">
        <f ca="1">IF(ISBLANK(INDIRECT(CONCATENATE("'Full Data'!",K$4,ROW('Full Data'!K41)))),"",INDIRECT(CONCATENATE("'Full Data'!",K$4,ROW('Full Data'!K41))))</f>
      </c>
      <c r="L44" s="16" t="str">
        <f ca="1">IF(ISBLANK(INDIRECT(CONCATENATE("'Full Data'!",L$4,ROW('Full Data'!L41)))),"",INDIRECT(CONCATENATE("'Full Data'!",L$4,ROW('Full Data'!L41))))</f>
        <v>0</v>
      </c>
      <c r="N44" s="40"/>
      <c r="O44" s="40"/>
      <c r="P44" s="40"/>
      <c r="Q44" s="40"/>
      <c r="R44" s="40"/>
      <c r="S44" s="40"/>
    </row>
    <row r="45" spans="1:19" ht="12.75" customHeight="1">
      <c r="A45" s="16">
        <f ca="1">IF(ISBLANK(INDIRECT(CONCATENATE("'Full Data'!",A$4,ROW('Full Data'!A42)))),"",INDIRECT(CONCATENATE("'Full Data'!",A$4,ROW('Full Data'!A42))))</f>
        <v>37</v>
      </c>
      <c r="B45" s="16" t="str">
        <f ca="1">IF(ISBLANK(INDIRECT(CONCATENATE("'Full Data'!",B$4,ROW('Full Data'!B42)))),"",INDIRECT(CONCATENATE("'Full Data'!",B$4,ROW('Full Data'!B42))))</f>
        <v>Rb</v>
      </c>
      <c r="C45" s="16" t="str">
        <f ca="1">IF(ISBLANK(INDIRECT(CONCATENATE("'Full Data'!",C$4,ROW('Full Data'!C42)))),"",INDIRECT(CONCATENATE("'Full Data'!",C$4,ROW('Full Data'!C42))))</f>
        <v>rubidium</v>
      </c>
      <c r="D45" s="16" t="str">
        <f ca="1">IF(ISBLANK(INDIRECT(CONCATENATE("'Full Data'!",D$4,ROW('Full Data'!D42)))),"",INDIRECT(CONCATENATE("'Full Data'!",D$4,ROW('Full Data'!D42))))</f>
        <v>85.47</v>
      </c>
      <c r="E45" s="16">
        <f ca="1">IF(ISBLANK(INDIRECT(CONCATENATE("'Full Data'!",E$4,ROW('Full Data'!E42)))),"",INDIRECT(CONCATENATE("'Full Data'!",E$4,ROW('Full Data'!E42))))</f>
        <v>38.9</v>
      </c>
      <c r="F45" s="16">
        <f ca="1">IF(ISBLANK(INDIRECT(CONCATENATE("'Full Data'!",F$4,ROW('Full Data'!F42)))),"",INDIRECT(CONCATENATE("'Full Data'!",F$4,ROW('Full Data'!F42))))</f>
        <v>686</v>
      </c>
      <c r="G45" s="16">
        <f ca="1">IF(ISBLANK(INDIRECT(CONCATENATE("'Full Data'!",G$4,ROW('Full Data'!G42)))),"",INDIRECT(CONCATENATE("'Full Data'!",G$4,ROW('Full Data'!G42))))</f>
        <v>1.53</v>
      </c>
      <c r="H45" s="16">
        <f ca="1">IF(ISBLANK(INDIRECT(CONCATENATE("'Full Data'!",H$4,ROW('Full Data'!H42)))),"",INDIRECT(CONCATENATE("'Full Data'!",H$4,ROW('Full Data'!H42))))</f>
        <v>0.82</v>
      </c>
      <c r="I45" s="16">
        <f ca="1">IF(ISBLANK(INDIRECT(CONCATENATE("'Full Data'!",I$4,ROW('Full Data'!I42)))),"",INDIRECT(CONCATENATE("'Full Data'!",I$4,ROW('Full Data'!I42))))</f>
        <v>403</v>
      </c>
      <c r="J45" s="16">
        <f ca="1">IF(ISBLANK(INDIRECT(CONCATENATE("'Full Data'!",J$4,ROW('Full Data'!J42)))),"",INDIRECT(CONCATENATE("'Full Data'!",J$4,ROW('Full Data'!J42))))</f>
        <v>47</v>
      </c>
      <c r="K45" s="16">
        <f ca="1">IF(ISBLANK(INDIRECT(CONCATENATE("'Full Data'!",K$4,ROW('Full Data'!K42)))),"",INDIRECT(CONCATENATE("'Full Data'!",K$4,ROW('Full Data'!K42))))</f>
      </c>
      <c r="L45" s="16" t="str">
        <f ca="1">IF(ISBLANK(INDIRECT(CONCATENATE("'Full Data'!",L$4,ROW('Full Data'!L42)))),"",INDIRECT(CONCATENATE("'Full Data'!",L$4,ROW('Full Data'!L42))))</f>
        <v>+1</v>
      </c>
      <c r="N45" s="40"/>
      <c r="O45" s="40"/>
      <c r="P45" s="40"/>
      <c r="Q45" s="40"/>
      <c r="R45" s="40"/>
      <c r="S45" s="40"/>
    </row>
    <row r="46" spans="1:19" ht="12.75" customHeight="1">
      <c r="A46" s="16">
        <f ca="1">IF(ISBLANK(INDIRECT(CONCATENATE("'Full Data'!",A$4,ROW('Full Data'!A43)))),"",INDIRECT(CONCATENATE("'Full Data'!",A$4,ROW('Full Data'!A43))))</f>
        <v>38</v>
      </c>
      <c r="B46" s="16" t="str">
        <f ca="1">IF(ISBLANK(INDIRECT(CONCATENATE("'Full Data'!",B$4,ROW('Full Data'!B43)))),"",INDIRECT(CONCATENATE("'Full Data'!",B$4,ROW('Full Data'!B43))))</f>
        <v>Sr</v>
      </c>
      <c r="C46" s="16" t="str">
        <f ca="1">IF(ISBLANK(INDIRECT(CONCATENATE("'Full Data'!",C$4,ROW('Full Data'!C43)))),"",INDIRECT(CONCATENATE("'Full Data'!",C$4,ROW('Full Data'!C43))))</f>
        <v>strontium</v>
      </c>
      <c r="D46" s="16" t="str">
        <f ca="1">IF(ISBLANK(INDIRECT(CONCATENATE("'Full Data'!",D$4,ROW('Full Data'!D43)))),"",INDIRECT(CONCATENATE("'Full Data'!",D$4,ROW('Full Data'!D43))))</f>
        <v>87.62</v>
      </c>
      <c r="E46" s="16">
        <f ca="1">IF(ISBLANK(INDIRECT(CONCATENATE("'Full Data'!",E$4,ROW('Full Data'!E43)))),"",INDIRECT(CONCATENATE("'Full Data'!",E$4,ROW('Full Data'!E43))))</f>
        <v>769</v>
      </c>
      <c r="F46" s="16">
        <f ca="1">IF(ISBLANK(INDIRECT(CONCATENATE("'Full Data'!",F$4,ROW('Full Data'!F43)))),"",INDIRECT(CONCATENATE("'Full Data'!",F$4,ROW('Full Data'!F43))))</f>
        <v>1384</v>
      </c>
      <c r="G46" s="16">
        <f ca="1">IF(ISBLANK(INDIRECT(CONCATENATE("'Full Data'!",G$4,ROW('Full Data'!G43)))),"",INDIRECT(CONCATENATE("'Full Data'!",G$4,ROW('Full Data'!G43))))</f>
        <v>2.54</v>
      </c>
      <c r="H46" s="16">
        <f ca="1">IF(ISBLANK(INDIRECT(CONCATENATE("'Full Data'!",H$4,ROW('Full Data'!H43)))),"",INDIRECT(CONCATENATE("'Full Data'!",H$4,ROW('Full Data'!H43))))</f>
        <v>0.95</v>
      </c>
      <c r="I46" s="16">
        <f ca="1">IF(ISBLANK(INDIRECT(CONCATENATE("'Full Data'!",I$4,ROW('Full Data'!I43)))),"",INDIRECT(CONCATENATE("'Full Data'!",I$4,ROW('Full Data'!I43))))</f>
        <v>549</v>
      </c>
      <c r="J46" s="16">
        <f ca="1">IF(ISBLANK(INDIRECT(CONCATENATE("'Full Data'!",J$4,ROW('Full Data'!J43)))),"",INDIRECT(CONCATENATE("'Full Data'!",J$4,ROW('Full Data'!J43))))</f>
        <v>11</v>
      </c>
      <c r="K46" s="16">
        <f ca="1">IF(ISBLANK(INDIRECT(CONCATENATE("'Full Data'!",K$4,ROW('Full Data'!K43)))),"",INDIRECT(CONCATENATE("'Full Data'!",K$4,ROW('Full Data'!K43))))</f>
      </c>
      <c r="L46" s="16" t="str">
        <f ca="1">IF(ISBLANK(INDIRECT(CONCATENATE("'Full Data'!",L$4,ROW('Full Data'!L43)))),"",INDIRECT(CONCATENATE("'Full Data'!",L$4,ROW('Full Data'!L43))))</f>
        <v>+2</v>
      </c>
      <c r="N46" s="40"/>
      <c r="O46" s="40"/>
      <c r="P46" s="40"/>
      <c r="Q46" s="40"/>
      <c r="R46" s="40"/>
      <c r="S46" s="40"/>
    </row>
    <row r="47" spans="1:19" ht="12.75" customHeight="1">
      <c r="A47" s="16">
        <f ca="1">IF(ISBLANK(INDIRECT(CONCATENATE("'Full Data'!",A$4,ROW('Full Data'!A44)))),"",INDIRECT(CONCATENATE("'Full Data'!",A$4,ROW('Full Data'!A44))))</f>
        <v>39</v>
      </c>
      <c r="B47" s="16" t="str">
        <f ca="1">IF(ISBLANK(INDIRECT(CONCATENATE("'Full Data'!",B$4,ROW('Full Data'!B44)))),"",INDIRECT(CONCATENATE("'Full Data'!",B$4,ROW('Full Data'!B44))))</f>
        <v>Y</v>
      </c>
      <c r="C47" s="16" t="str">
        <f ca="1">IF(ISBLANK(INDIRECT(CONCATENATE("'Full Data'!",C$4,ROW('Full Data'!C44)))),"",INDIRECT(CONCATENATE("'Full Data'!",C$4,ROW('Full Data'!C44))))</f>
        <v>yttrium</v>
      </c>
      <c r="D47" s="16" t="str">
        <f ca="1">IF(ISBLANK(INDIRECT(CONCATENATE("'Full Data'!",D$4,ROW('Full Data'!D44)))),"",INDIRECT(CONCATENATE("'Full Data'!",D$4,ROW('Full Data'!D44))))</f>
        <v>88.91</v>
      </c>
      <c r="E47" s="16">
        <f ca="1">IF(ISBLANK(INDIRECT(CONCATENATE("'Full Data'!",E$4,ROW('Full Data'!E44)))),"",INDIRECT(CONCATENATE("'Full Data'!",E$4,ROW('Full Data'!E44))))</f>
        <v>1523</v>
      </c>
      <c r="F47" s="16">
        <f ca="1">IF(ISBLANK(INDIRECT(CONCATENATE("'Full Data'!",F$4,ROW('Full Data'!F44)))),"",INDIRECT(CONCATENATE("'Full Data'!",F$4,ROW('Full Data'!F44))))</f>
        <v>3337</v>
      </c>
      <c r="G47" s="16">
        <f ca="1">IF(ISBLANK(INDIRECT(CONCATENATE("'Full Data'!",G$4,ROW('Full Data'!G44)))),"",INDIRECT(CONCATENATE("'Full Data'!",G$4,ROW('Full Data'!G44))))</f>
        <v>4.47</v>
      </c>
      <c r="H47" s="16">
        <f ca="1">IF(ISBLANK(INDIRECT(CONCATENATE("'Full Data'!",H$4,ROW('Full Data'!H44)))),"",INDIRECT(CONCATENATE("'Full Data'!",H$4,ROW('Full Data'!H44))))</f>
        <v>1.22</v>
      </c>
      <c r="I47" s="16">
        <f ca="1">IF(ISBLANK(INDIRECT(CONCATENATE("'Full Data'!",I$4,ROW('Full Data'!I44)))),"",INDIRECT(CONCATENATE("'Full Data'!",I$4,ROW('Full Data'!I44))))</f>
        <v>600</v>
      </c>
      <c r="J47" s="16">
        <f ca="1">IF(ISBLANK(INDIRECT(CONCATENATE("'Full Data'!",J$4,ROW('Full Data'!J44)))),"",INDIRECT(CONCATENATE("'Full Data'!",J$4,ROW('Full Data'!J44))))</f>
        <v>30</v>
      </c>
      <c r="K47" s="16">
        <f ca="1">IF(ISBLANK(INDIRECT(CONCATENATE("'Full Data'!",K$4,ROW('Full Data'!K44)))),"",INDIRECT(CONCATENATE("'Full Data'!",K$4,ROW('Full Data'!K44))))</f>
      </c>
      <c r="L47" s="16" t="str">
        <f ca="1">IF(ISBLANK(INDIRECT(CONCATENATE("'Full Data'!",L$4,ROW('Full Data'!L44)))),"",INDIRECT(CONCATENATE("'Full Data'!",L$4,ROW('Full Data'!L44))))</f>
        <v>+3</v>
      </c>
      <c r="N47" s="40"/>
      <c r="O47" s="40"/>
      <c r="P47" s="40"/>
      <c r="Q47" s="40"/>
      <c r="R47" s="40"/>
      <c r="S47" s="40"/>
    </row>
    <row r="48" spans="1:19" ht="12.75" customHeight="1">
      <c r="A48" s="16">
        <f ca="1">IF(ISBLANK(INDIRECT(CONCATENATE("'Full Data'!",A$4,ROW('Full Data'!A45)))),"",INDIRECT(CONCATENATE("'Full Data'!",A$4,ROW('Full Data'!A45))))</f>
        <v>40</v>
      </c>
      <c r="B48" s="16" t="str">
        <f ca="1">IF(ISBLANK(INDIRECT(CONCATENATE("'Full Data'!",B$4,ROW('Full Data'!B45)))),"",INDIRECT(CONCATENATE("'Full Data'!",B$4,ROW('Full Data'!B45))))</f>
        <v>Zr</v>
      </c>
      <c r="C48" s="16" t="str">
        <f ca="1">IF(ISBLANK(INDIRECT(CONCATENATE("'Full Data'!",C$4,ROW('Full Data'!C45)))),"",INDIRECT(CONCATENATE("'Full Data'!",C$4,ROW('Full Data'!C45))))</f>
        <v>zirconium</v>
      </c>
      <c r="D48" s="16" t="str">
        <f ca="1">IF(ISBLANK(INDIRECT(CONCATENATE("'Full Data'!",D$4,ROW('Full Data'!D45)))),"",INDIRECT(CONCATENATE("'Full Data'!",D$4,ROW('Full Data'!D45))))</f>
        <v>91.22</v>
      </c>
      <c r="E48" s="16">
        <f ca="1">IF(ISBLANK(INDIRECT(CONCATENATE("'Full Data'!",E$4,ROW('Full Data'!E45)))),"",INDIRECT(CONCATENATE("'Full Data'!",E$4,ROW('Full Data'!E45))))</f>
        <v>1852</v>
      </c>
      <c r="F48" s="16">
        <f ca="1">IF(ISBLANK(INDIRECT(CONCATENATE("'Full Data'!",F$4,ROW('Full Data'!F45)))),"",INDIRECT(CONCATENATE("'Full Data'!",F$4,ROW('Full Data'!F45))))</f>
        <v>4377</v>
      </c>
      <c r="G48" s="16">
        <f ca="1">IF(ISBLANK(INDIRECT(CONCATENATE("'Full Data'!",G$4,ROW('Full Data'!G45)))),"",INDIRECT(CONCATENATE("'Full Data'!",G$4,ROW('Full Data'!G45))))</f>
        <v>6.51</v>
      </c>
      <c r="H48" s="16">
        <f ca="1">IF(ISBLANK(INDIRECT(CONCATENATE("'Full Data'!",H$4,ROW('Full Data'!H45)))),"",INDIRECT(CONCATENATE("'Full Data'!",H$4,ROW('Full Data'!H45))))</f>
        <v>1.33</v>
      </c>
      <c r="I48" s="16">
        <f ca="1">IF(ISBLANK(INDIRECT(CONCATENATE("'Full Data'!",I$4,ROW('Full Data'!I45)))),"",INDIRECT(CONCATENATE("'Full Data'!",I$4,ROW('Full Data'!I45))))</f>
        <v>640</v>
      </c>
      <c r="J48" s="16">
        <f ca="1">IF(ISBLANK(INDIRECT(CONCATENATE("'Full Data'!",J$4,ROW('Full Data'!J45)))),"",INDIRECT(CONCATENATE("'Full Data'!",J$4,ROW('Full Data'!J45))))</f>
        <v>41</v>
      </c>
      <c r="K48" s="16">
        <f ca="1">IF(ISBLANK(INDIRECT(CONCATENATE("'Full Data'!",K$4,ROW('Full Data'!K45)))),"",INDIRECT(CONCATENATE("'Full Data'!",K$4,ROW('Full Data'!K45))))</f>
      </c>
      <c r="L48" s="16" t="str">
        <f ca="1">IF(ISBLANK(INDIRECT(CONCATENATE("'Full Data'!",L$4,ROW('Full Data'!L45)))),"",INDIRECT(CONCATENATE("'Full Data'!",L$4,ROW('Full Data'!L45))))</f>
        <v>+4</v>
      </c>
      <c r="N48" s="40"/>
      <c r="O48" s="40"/>
      <c r="P48" s="40"/>
      <c r="Q48" s="40"/>
      <c r="R48" s="40"/>
      <c r="S48" s="40"/>
    </row>
    <row r="49" spans="1:19" ht="12.75" customHeight="1">
      <c r="A49" s="16">
        <f ca="1">IF(ISBLANK(INDIRECT(CONCATENATE("'Full Data'!",A$4,ROW('Full Data'!A46)))),"",INDIRECT(CONCATENATE("'Full Data'!",A$4,ROW('Full Data'!A46))))</f>
        <v>41</v>
      </c>
      <c r="B49" s="16" t="str">
        <f ca="1">IF(ISBLANK(INDIRECT(CONCATENATE("'Full Data'!",B$4,ROW('Full Data'!B46)))),"",INDIRECT(CONCATENATE("'Full Data'!",B$4,ROW('Full Data'!B46))))</f>
        <v>Nb</v>
      </c>
      <c r="C49" s="16" t="str">
        <f ca="1">IF(ISBLANK(INDIRECT(CONCATENATE("'Full Data'!",C$4,ROW('Full Data'!C46)))),"",INDIRECT(CONCATENATE("'Full Data'!",C$4,ROW('Full Data'!C46))))</f>
        <v>niobium</v>
      </c>
      <c r="D49" s="16" t="str">
        <f ca="1">IF(ISBLANK(INDIRECT(CONCATENATE("'Full Data'!",D$4,ROW('Full Data'!D46)))),"",INDIRECT(CONCATENATE("'Full Data'!",D$4,ROW('Full Data'!D46))))</f>
        <v>92.91</v>
      </c>
      <c r="E49" s="16">
        <f ca="1">IF(ISBLANK(INDIRECT(CONCATENATE("'Full Data'!",E$4,ROW('Full Data'!E46)))),"",INDIRECT(CONCATENATE("'Full Data'!",E$4,ROW('Full Data'!E46))))</f>
        <v>2468</v>
      </c>
      <c r="F49" s="16">
        <f ca="1">IF(ISBLANK(INDIRECT(CONCATENATE("'Full Data'!",F$4,ROW('Full Data'!F46)))),"",INDIRECT(CONCATENATE("'Full Data'!",F$4,ROW('Full Data'!F46))))</f>
        <v>4742</v>
      </c>
      <c r="G49" s="16">
        <f ca="1">IF(ISBLANK(INDIRECT(CONCATENATE("'Full Data'!",G$4,ROW('Full Data'!G46)))),"",INDIRECT(CONCATENATE("'Full Data'!",G$4,ROW('Full Data'!G46))))</f>
        <v>8.57</v>
      </c>
      <c r="H49" s="16">
        <f ca="1">IF(ISBLANK(INDIRECT(CONCATENATE("'Full Data'!",H$4,ROW('Full Data'!H46)))),"",INDIRECT(CONCATENATE("'Full Data'!",H$4,ROW('Full Data'!H46))))</f>
        <v>1.6</v>
      </c>
      <c r="I49" s="16">
        <f ca="1">IF(ISBLANK(INDIRECT(CONCATENATE("'Full Data'!",I$4,ROW('Full Data'!I46)))),"",INDIRECT(CONCATENATE("'Full Data'!",I$4,ROW('Full Data'!I46))))</f>
        <v>652</v>
      </c>
      <c r="J49" s="16">
        <f ca="1">IF(ISBLANK(INDIRECT(CONCATENATE("'Full Data'!",J$4,ROW('Full Data'!J46)))),"",INDIRECT(CONCATENATE("'Full Data'!",J$4,ROW('Full Data'!J46))))</f>
        <v>87</v>
      </c>
      <c r="K49" s="16">
        <f ca="1">IF(ISBLANK(INDIRECT(CONCATENATE("'Full Data'!",K$4,ROW('Full Data'!K46)))),"",INDIRECT(CONCATENATE("'Full Data'!",K$4,ROW('Full Data'!K46))))</f>
      </c>
      <c r="L49" s="16" t="str">
        <f ca="1">IF(ISBLANK(INDIRECT(CONCATENATE("'Full Data'!",L$4,ROW('Full Data'!L46)))),"",INDIRECT(CONCATENATE("'Full Data'!",L$4,ROW('Full Data'!L46))))</f>
        <v>+5,3</v>
      </c>
      <c r="N49" s="40"/>
      <c r="O49" s="40"/>
      <c r="P49" s="40"/>
      <c r="Q49" s="40"/>
      <c r="R49" s="40"/>
      <c r="S49" s="40"/>
    </row>
    <row r="50" spans="1:19" ht="12.75" customHeight="1">
      <c r="A50" s="16">
        <f ca="1">IF(ISBLANK(INDIRECT(CONCATENATE("'Full Data'!",A$4,ROW('Full Data'!A47)))),"",INDIRECT(CONCATENATE("'Full Data'!",A$4,ROW('Full Data'!A47))))</f>
        <v>42</v>
      </c>
      <c r="B50" s="16" t="str">
        <f ca="1">IF(ISBLANK(INDIRECT(CONCATENATE("'Full Data'!",B$4,ROW('Full Data'!B47)))),"",INDIRECT(CONCATENATE("'Full Data'!",B$4,ROW('Full Data'!B47))))</f>
        <v>Mo</v>
      </c>
      <c r="C50" s="16" t="str">
        <f ca="1">IF(ISBLANK(INDIRECT(CONCATENATE("'Full Data'!",C$4,ROW('Full Data'!C47)))),"",INDIRECT(CONCATENATE("'Full Data'!",C$4,ROW('Full Data'!C47))))</f>
        <v>molybdenum</v>
      </c>
      <c r="D50" s="16" t="str">
        <f ca="1">IF(ISBLANK(INDIRECT(CONCATENATE("'Full Data'!",D$4,ROW('Full Data'!D47)))),"",INDIRECT(CONCATENATE("'Full Data'!",D$4,ROW('Full Data'!D47))))</f>
        <v>95.95</v>
      </c>
      <c r="E50" s="16">
        <f ca="1">IF(ISBLANK(INDIRECT(CONCATENATE("'Full Data'!",E$4,ROW('Full Data'!E47)))),"",INDIRECT(CONCATENATE("'Full Data'!",E$4,ROW('Full Data'!E47))))</f>
        <v>2617</v>
      </c>
      <c r="F50" s="16">
        <f ca="1">IF(ISBLANK(INDIRECT(CONCATENATE("'Full Data'!",F$4,ROW('Full Data'!F47)))),"",INDIRECT(CONCATENATE("'Full Data'!",F$4,ROW('Full Data'!F47))))</f>
        <v>4612</v>
      </c>
      <c r="G50" s="16">
        <f ca="1">IF(ISBLANK(INDIRECT(CONCATENATE("'Full Data'!",G$4,ROW('Full Data'!G47)))),"",INDIRECT(CONCATENATE("'Full Data'!",G$4,ROW('Full Data'!G47))))</f>
        <v>10.2</v>
      </c>
      <c r="H50" s="16">
        <f ca="1">IF(ISBLANK(INDIRECT(CONCATENATE("'Full Data'!",H$4,ROW('Full Data'!H47)))),"",INDIRECT(CONCATENATE("'Full Data'!",H$4,ROW('Full Data'!H47))))</f>
        <v>2.16</v>
      </c>
      <c r="I50" s="16">
        <f ca="1">IF(ISBLANK(INDIRECT(CONCATENATE("'Full Data'!",I$4,ROW('Full Data'!I47)))),"",INDIRECT(CONCATENATE("'Full Data'!",I$4,ROW('Full Data'!I47))))</f>
        <v>684</v>
      </c>
      <c r="J50" s="16">
        <f ca="1">IF(ISBLANK(INDIRECT(CONCATENATE("'Full Data'!",J$4,ROW('Full Data'!J47)))),"",INDIRECT(CONCATENATE("'Full Data'!",J$4,ROW('Full Data'!J47))))</f>
        <v>72</v>
      </c>
      <c r="K50" s="16">
        <f ca="1">IF(ISBLANK(INDIRECT(CONCATENATE("'Full Data'!",K$4,ROW('Full Data'!K47)))),"",INDIRECT(CONCATENATE("'Full Data'!",K$4,ROW('Full Data'!K47))))</f>
      </c>
      <c r="L50" s="16" t="str">
        <f ca="1">IF(ISBLANK(INDIRECT(CONCATENATE("'Full Data'!",L$4,ROW('Full Data'!L47)))),"",INDIRECT(CONCATENATE("'Full Data'!",L$4,ROW('Full Data'!L47))))</f>
        <v>+6,3,5</v>
      </c>
      <c r="N50" s="40"/>
      <c r="O50" s="40"/>
      <c r="P50" s="40"/>
      <c r="Q50" s="40"/>
      <c r="R50" s="40"/>
      <c r="S50" s="40"/>
    </row>
    <row r="51" spans="1:19" ht="12.75" customHeight="1">
      <c r="A51" s="16">
        <f ca="1">IF(ISBLANK(INDIRECT(CONCATENATE("'Full Data'!",A$4,ROW('Full Data'!A48)))),"",INDIRECT(CONCATENATE("'Full Data'!",A$4,ROW('Full Data'!A48))))</f>
        <v>43</v>
      </c>
      <c r="B51" s="16" t="str">
        <f ca="1">IF(ISBLANK(INDIRECT(CONCATENATE("'Full Data'!",B$4,ROW('Full Data'!B48)))),"",INDIRECT(CONCATENATE("'Full Data'!",B$4,ROW('Full Data'!B48))))</f>
        <v>Tc</v>
      </c>
      <c r="C51" s="16" t="str">
        <f ca="1">IF(ISBLANK(INDIRECT(CONCATENATE("'Full Data'!",C$4,ROW('Full Data'!C48)))),"",INDIRECT(CONCATENATE("'Full Data'!",C$4,ROW('Full Data'!C48))))</f>
        <v>technetium</v>
      </c>
      <c r="D51" s="16" t="str">
        <f ca="1">IF(ISBLANK(INDIRECT(CONCATENATE("'Full Data'!",D$4,ROW('Full Data'!D48)))),"",INDIRECT(CONCATENATE("'Full Data'!",D$4,ROW('Full Data'!D48))))</f>
        <v>98</v>
      </c>
      <c r="E51" s="16">
        <f ca="1">IF(ISBLANK(INDIRECT(CONCATENATE("'Full Data'!",E$4,ROW('Full Data'!E48)))),"",INDIRECT(CONCATENATE("'Full Data'!",E$4,ROW('Full Data'!E48))))</f>
        <v>2172</v>
      </c>
      <c r="F51" s="16">
        <f ca="1">IF(ISBLANK(INDIRECT(CONCATENATE("'Full Data'!",F$4,ROW('Full Data'!F48)))),"",INDIRECT(CONCATENATE("'Full Data'!",F$4,ROW('Full Data'!F48))))</f>
        <v>4877</v>
      </c>
      <c r="G51" s="16">
        <f ca="1">IF(ISBLANK(INDIRECT(CONCATENATE("'Full Data'!",G$4,ROW('Full Data'!G48)))),"",INDIRECT(CONCATENATE("'Full Data'!",G$4,ROW('Full Data'!G48))))</f>
        <v>11.5</v>
      </c>
      <c r="H51" s="16">
        <f ca="1">IF(ISBLANK(INDIRECT(CONCATENATE("'Full Data'!",H$4,ROW('Full Data'!H48)))),"",INDIRECT(CONCATENATE("'Full Data'!",H$4,ROW('Full Data'!H48))))</f>
        <v>1.9</v>
      </c>
      <c r="I51" s="16">
        <f ca="1">IF(ISBLANK(INDIRECT(CONCATENATE("'Full Data'!",I$4,ROW('Full Data'!I48)))),"",INDIRECT(CONCATENATE("'Full Data'!",I$4,ROW('Full Data'!I48))))</f>
        <v>702</v>
      </c>
      <c r="J51" s="16">
        <f ca="1">IF(ISBLANK(INDIRECT(CONCATENATE("'Full Data'!",J$4,ROW('Full Data'!J48)))),"",INDIRECT(CONCATENATE("'Full Data'!",J$4,ROW('Full Data'!J48))))</f>
        <v>53</v>
      </c>
      <c r="K51" s="16">
        <f ca="1">IF(ISBLANK(INDIRECT(CONCATENATE("'Full Data'!",K$4,ROW('Full Data'!K48)))),"",INDIRECT(CONCATENATE("'Full Data'!",K$4,ROW('Full Data'!K48))))</f>
      </c>
      <c r="L51" s="16" t="str">
        <f ca="1">IF(ISBLANK(INDIRECT(CONCATENATE("'Full Data'!",L$4,ROW('Full Data'!L48)))),"",INDIRECT(CONCATENATE("'Full Data'!",L$4,ROW('Full Data'!L48))))</f>
        <v>+7,4,6</v>
      </c>
      <c r="N51" s="40"/>
      <c r="O51" s="40"/>
      <c r="P51" s="40"/>
      <c r="Q51" s="40"/>
      <c r="R51" s="40"/>
      <c r="S51" s="40"/>
    </row>
    <row r="52" spans="1:19" ht="12.75" customHeight="1">
      <c r="A52" s="16">
        <f ca="1">IF(ISBLANK(INDIRECT(CONCATENATE("'Full Data'!",A$4,ROW('Full Data'!A49)))),"",INDIRECT(CONCATENATE("'Full Data'!",A$4,ROW('Full Data'!A49))))</f>
        <v>44</v>
      </c>
      <c r="B52" s="16" t="str">
        <f ca="1">IF(ISBLANK(INDIRECT(CONCATENATE("'Full Data'!",B$4,ROW('Full Data'!B49)))),"",INDIRECT(CONCATENATE("'Full Data'!",B$4,ROW('Full Data'!B49))))</f>
        <v>Ru</v>
      </c>
      <c r="C52" s="16" t="str">
        <f ca="1">IF(ISBLANK(INDIRECT(CONCATENATE("'Full Data'!",C$4,ROW('Full Data'!C49)))),"",INDIRECT(CONCATENATE("'Full Data'!",C$4,ROW('Full Data'!C49))))</f>
        <v>ruthenium</v>
      </c>
      <c r="D52" s="16" t="str">
        <f ca="1">IF(ISBLANK(INDIRECT(CONCATENATE("'Full Data'!",D$4,ROW('Full Data'!D49)))),"",INDIRECT(CONCATENATE("'Full Data'!",D$4,ROW('Full Data'!D49))))</f>
        <v>101.1</v>
      </c>
      <c r="E52" s="16">
        <f ca="1">IF(ISBLANK(INDIRECT(CONCATENATE("'Full Data'!",E$4,ROW('Full Data'!E49)))),"",INDIRECT(CONCATENATE("'Full Data'!",E$4,ROW('Full Data'!E49))))</f>
        <v>2310</v>
      </c>
      <c r="F52" s="16">
        <f ca="1">IF(ISBLANK(INDIRECT(CONCATENATE("'Full Data'!",F$4,ROW('Full Data'!F49)))),"",INDIRECT(CONCATENATE("'Full Data'!",F$4,ROW('Full Data'!F49))))</f>
        <v>3900</v>
      </c>
      <c r="G52" s="16">
        <f ca="1">IF(ISBLANK(INDIRECT(CONCATENATE("'Full Data'!",G$4,ROW('Full Data'!G49)))),"",INDIRECT(CONCATENATE("'Full Data'!",G$4,ROW('Full Data'!G49))))</f>
        <v>12.4</v>
      </c>
      <c r="H52" s="16">
        <f ca="1">IF(ISBLANK(INDIRECT(CONCATENATE("'Full Data'!",H$4,ROW('Full Data'!H49)))),"",INDIRECT(CONCATENATE("'Full Data'!",H$4,ROW('Full Data'!H49))))</f>
        <v>2.2</v>
      </c>
      <c r="I52" s="16">
        <f ca="1">IF(ISBLANK(INDIRECT(CONCATENATE("'Full Data'!",I$4,ROW('Full Data'!I49)))),"",INDIRECT(CONCATENATE("'Full Data'!",I$4,ROW('Full Data'!I49))))</f>
        <v>710</v>
      </c>
      <c r="J52" s="16">
        <f ca="1">IF(ISBLANK(INDIRECT(CONCATENATE("'Full Data'!",J$4,ROW('Full Data'!J49)))),"",INDIRECT(CONCATENATE("'Full Data'!",J$4,ROW('Full Data'!J49))))</f>
        <v>101</v>
      </c>
      <c r="K52" s="16">
        <f ca="1">IF(ISBLANK(INDIRECT(CONCATENATE("'Full Data'!",K$4,ROW('Full Data'!K49)))),"",INDIRECT(CONCATENATE("'Full Data'!",K$4,ROW('Full Data'!K49))))</f>
      </c>
      <c r="L52" s="16" t="str">
        <f ca="1">IF(ISBLANK(INDIRECT(CONCATENATE("'Full Data'!",L$4,ROW('Full Data'!L49)))),"",INDIRECT(CONCATENATE("'Full Data'!",L$4,ROW('Full Data'!L49))))</f>
        <v>+4,3,6,8</v>
      </c>
      <c r="N52" s="40"/>
      <c r="O52" s="40"/>
      <c r="P52" s="40"/>
      <c r="Q52" s="40"/>
      <c r="R52" s="40"/>
      <c r="S52" s="40"/>
    </row>
    <row r="53" spans="1:19" ht="12.75" customHeight="1">
      <c r="A53" s="16">
        <f ca="1">IF(ISBLANK(INDIRECT(CONCATENATE("'Full Data'!",A$4,ROW('Full Data'!A50)))),"",INDIRECT(CONCATENATE("'Full Data'!",A$4,ROW('Full Data'!A50))))</f>
        <v>45</v>
      </c>
      <c r="B53" s="16" t="str">
        <f ca="1">IF(ISBLANK(INDIRECT(CONCATENATE("'Full Data'!",B$4,ROW('Full Data'!B50)))),"",INDIRECT(CONCATENATE("'Full Data'!",B$4,ROW('Full Data'!B50))))</f>
        <v>Rh</v>
      </c>
      <c r="C53" s="16" t="str">
        <f ca="1">IF(ISBLANK(INDIRECT(CONCATENATE("'Full Data'!",C$4,ROW('Full Data'!C50)))),"",INDIRECT(CONCATENATE("'Full Data'!",C$4,ROW('Full Data'!C50))))</f>
        <v>rhodium</v>
      </c>
      <c r="D53" s="16" t="str">
        <f ca="1">IF(ISBLANK(INDIRECT(CONCATENATE("'Full Data'!",D$4,ROW('Full Data'!D50)))),"",INDIRECT(CONCATENATE("'Full Data'!",D$4,ROW('Full Data'!D50))))</f>
        <v>102.9</v>
      </c>
      <c r="E53" s="16">
        <f ca="1">IF(ISBLANK(INDIRECT(CONCATENATE("'Full Data'!",E$4,ROW('Full Data'!E50)))),"",INDIRECT(CONCATENATE("'Full Data'!",E$4,ROW('Full Data'!E50))))</f>
        <v>1966</v>
      </c>
      <c r="F53" s="16">
        <f ca="1">IF(ISBLANK(INDIRECT(CONCATENATE("'Full Data'!",F$4,ROW('Full Data'!F50)))),"",INDIRECT(CONCATENATE("'Full Data'!",F$4,ROW('Full Data'!F50))))</f>
        <v>3727</v>
      </c>
      <c r="G53" s="16">
        <f ca="1">IF(ISBLANK(INDIRECT(CONCATENATE("'Full Data'!",G$4,ROW('Full Data'!G50)))),"",INDIRECT(CONCATENATE("'Full Data'!",G$4,ROW('Full Data'!G50))))</f>
        <v>12.4</v>
      </c>
      <c r="H53" s="16">
        <f ca="1">IF(ISBLANK(INDIRECT(CONCATENATE("'Full Data'!",H$4,ROW('Full Data'!H50)))),"",INDIRECT(CONCATENATE("'Full Data'!",H$4,ROW('Full Data'!H50))))</f>
        <v>2.28</v>
      </c>
      <c r="I53" s="16">
        <f ca="1">IF(ISBLANK(INDIRECT(CONCATENATE("'Full Data'!",I$4,ROW('Full Data'!I50)))),"",INDIRECT(CONCATENATE("'Full Data'!",I$4,ROW('Full Data'!I50))))</f>
        <v>720</v>
      </c>
      <c r="J53" s="16">
        <f ca="1">IF(ISBLANK(INDIRECT(CONCATENATE("'Full Data'!",J$4,ROW('Full Data'!J50)))),"",INDIRECT(CONCATENATE("'Full Data'!",J$4,ROW('Full Data'!J50))))</f>
        <v>110</v>
      </c>
      <c r="K53" s="16">
        <f ca="1">IF(ISBLANK(INDIRECT(CONCATENATE("'Full Data'!",K$4,ROW('Full Data'!K50)))),"",INDIRECT(CONCATENATE("'Full Data'!",K$4,ROW('Full Data'!K50))))</f>
      </c>
      <c r="L53" s="16" t="str">
        <f ca="1">IF(ISBLANK(INDIRECT(CONCATENATE("'Full Data'!",L$4,ROW('Full Data'!L50)))),"",INDIRECT(CONCATENATE("'Full Data'!",L$4,ROW('Full Data'!L50))))</f>
        <v>+3,4,6</v>
      </c>
      <c r="N53" s="40"/>
      <c r="O53" s="40"/>
      <c r="P53" s="40"/>
      <c r="Q53" s="40"/>
      <c r="R53" s="40"/>
      <c r="S53" s="40"/>
    </row>
    <row r="54" spans="1:19" ht="12.75" customHeight="1">
      <c r="A54" s="16">
        <f ca="1">IF(ISBLANK(INDIRECT(CONCATENATE("'Full Data'!",A$4,ROW('Full Data'!A51)))),"",INDIRECT(CONCATENATE("'Full Data'!",A$4,ROW('Full Data'!A51))))</f>
        <v>46</v>
      </c>
      <c r="B54" s="16" t="str">
        <f ca="1">IF(ISBLANK(INDIRECT(CONCATENATE("'Full Data'!",B$4,ROW('Full Data'!B51)))),"",INDIRECT(CONCATENATE("'Full Data'!",B$4,ROW('Full Data'!B51))))</f>
        <v>Pd</v>
      </c>
      <c r="C54" s="16" t="str">
        <f ca="1">IF(ISBLANK(INDIRECT(CONCATENATE("'Full Data'!",C$4,ROW('Full Data'!C51)))),"",INDIRECT(CONCATENATE("'Full Data'!",C$4,ROW('Full Data'!C51))))</f>
        <v>palladium</v>
      </c>
      <c r="D54" s="16" t="str">
        <f ca="1">IF(ISBLANK(INDIRECT(CONCATENATE("'Full Data'!",D$4,ROW('Full Data'!D51)))),"",INDIRECT(CONCATENATE("'Full Data'!",D$4,ROW('Full Data'!D51))))</f>
        <v>106.4</v>
      </c>
      <c r="E54" s="16">
        <f ca="1">IF(ISBLANK(INDIRECT(CONCATENATE("'Full Data'!",E$4,ROW('Full Data'!E51)))),"",INDIRECT(CONCATENATE("'Full Data'!",E$4,ROW('Full Data'!E51))))</f>
        <v>1554</v>
      </c>
      <c r="F54" s="16">
        <f ca="1">IF(ISBLANK(INDIRECT(CONCATENATE("'Full Data'!",F$4,ROW('Full Data'!F51)))),"",INDIRECT(CONCATENATE("'Full Data'!",F$4,ROW('Full Data'!F51))))</f>
        <v>3140</v>
      </c>
      <c r="G54" s="16">
        <f ca="1">IF(ISBLANK(INDIRECT(CONCATENATE("'Full Data'!",G$4,ROW('Full Data'!G51)))),"",INDIRECT(CONCATENATE("'Full Data'!",G$4,ROW('Full Data'!G51))))</f>
        <v>12</v>
      </c>
      <c r="H54" s="16">
        <f ca="1">IF(ISBLANK(INDIRECT(CONCATENATE("'Full Data'!",H$4,ROW('Full Data'!H51)))),"",INDIRECT(CONCATENATE("'Full Data'!",H$4,ROW('Full Data'!H51))))</f>
        <v>2.2</v>
      </c>
      <c r="I54" s="16">
        <f ca="1">IF(ISBLANK(INDIRECT(CONCATENATE("'Full Data'!",I$4,ROW('Full Data'!I51)))),"",INDIRECT(CONCATENATE("'Full Data'!",I$4,ROW('Full Data'!I51))))</f>
        <v>804</v>
      </c>
      <c r="J54" s="16">
        <f ca="1">IF(ISBLANK(INDIRECT(CONCATENATE("'Full Data'!",J$4,ROW('Full Data'!J51)))),"",INDIRECT(CONCATENATE("'Full Data'!",J$4,ROW('Full Data'!J51))))</f>
        <v>54</v>
      </c>
      <c r="K54" s="16">
        <f ca="1">IF(ISBLANK(INDIRECT(CONCATENATE("'Full Data'!",K$4,ROW('Full Data'!K51)))),"",INDIRECT(CONCATENATE("'Full Data'!",K$4,ROW('Full Data'!K51))))</f>
      </c>
      <c r="L54" s="16" t="str">
        <f ca="1">IF(ISBLANK(INDIRECT(CONCATENATE("'Full Data'!",L$4,ROW('Full Data'!L51)))),"",INDIRECT(CONCATENATE("'Full Data'!",L$4,ROW('Full Data'!L51))))</f>
        <v>+2,4</v>
      </c>
      <c r="N54" s="40"/>
      <c r="O54" s="40"/>
      <c r="P54" s="40"/>
      <c r="Q54" s="40"/>
      <c r="R54" s="40"/>
      <c r="S54" s="40"/>
    </row>
    <row r="55" spans="1:19" ht="12.75" customHeight="1">
      <c r="A55" s="16">
        <f ca="1">IF(ISBLANK(INDIRECT(CONCATENATE("'Full Data'!",A$4,ROW('Full Data'!A52)))),"",INDIRECT(CONCATENATE("'Full Data'!",A$4,ROW('Full Data'!A52))))</f>
        <v>47</v>
      </c>
      <c r="B55" s="16" t="str">
        <f ca="1">IF(ISBLANK(INDIRECT(CONCATENATE("'Full Data'!",B$4,ROW('Full Data'!B52)))),"",INDIRECT(CONCATENATE("'Full Data'!",B$4,ROW('Full Data'!B52))))</f>
        <v>Ag</v>
      </c>
      <c r="C55" s="16" t="str">
        <f ca="1">IF(ISBLANK(INDIRECT(CONCATENATE("'Full Data'!",C$4,ROW('Full Data'!C52)))),"",INDIRECT(CONCATENATE("'Full Data'!",C$4,ROW('Full Data'!C52))))</f>
        <v>silver</v>
      </c>
      <c r="D55" s="16" t="str">
        <f ca="1">IF(ISBLANK(INDIRECT(CONCATENATE("'Full Data'!",D$4,ROW('Full Data'!D52)))),"",INDIRECT(CONCATENATE("'Full Data'!",D$4,ROW('Full Data'!D52))))</f>
        <v>107.9</v>
      </c>
      <c r="E55" s="16">
        <f ca="1">IF(ISBLANK(INDIRECT(CONCATENATE("'Full Data'!",E$4,ROW('Full Data'!E52)))),"",INDIRECT(CONCATENATE("'Full Data'!",E$4,ROW('Full Data'!E52))))</f>
        <v>962</v>
      </c>
      <c r="F55" s="16">
        <f ca="1">IF(ISBLANK(INDIRECT(CONCATENATE("'Full Data'!",F$4,ROW('Full Data'!F52)))),"",INDIRECT(CONCATENATE("'Full Data'!",F$4,ROW('Full Data'!F52))))</f>
        <v>2212</v>
      </c>
      <c r="G55" s="16">
        <f ca="1">IF(ISBLANK(INDIRECT(CONCATENATE("'Full Data'!",G$4,ROW('Full Data'!G52)))),"",INDIRECT(CONCATENATE("'Full Data'!",G$4,ROW('Full Data'!G52))))</f>
        <v>10.5</v>
      </c>
      <c r="H55" s="16">
        <f ca="1">IF(ISBLANK(INDIRECT(CONCATENATE("'Full Data'!",H$4,ROW('Full Data'!H52)))),"",INDIRECT(CONCATENATE("'Full Data'!",H$4,ROW('Full Data'!H52))))</f>
        <v>1.93</v>
      </c>
      <c r="I55" s="16">
        <f ca="1">IF(ISBLANK(INDIRECT(CONCATENATE("'Full Data'!",I$4,ROW('Full Data'!I52)))),"",INDIRECT(CONCATENATE("'Full Data'!",I$4,ROW('Full Data'!I52))))</f>
        <v>731</v>
      </c>
      <c r="J55" s="16">
        <f ca="1">IF(ISBLANK(INDIRECT(CONCATENATE("'Full Data'!",J$4,ROW('Full Data'!J52)))),"",INDIRECT(CONCATENATE("'Full Data'!",J$4,ROW('Full Data'!J52))))</f>
        <v>125</v>
      </c>
      <c r="K55" s="16">
        <f ca="1">IF(ISBLANK(INDIRECT(CONCATENATE("'Full Data'!",K$4,ROW('Full Data'!K52)))),"",INDIRECT(CONCATENATE("'Full Data'!",K$4,ROW('Full Data'!K52))))</f>
      </c>
      <c r="L55" s="16" t="str">
        <f ca="1">IF(ISBLANK(INDIRECT(CONCATENATE("'Full Data'!",L$4,ROW('Full Data'!L52)))),"",INDIRECT(CONCATENATE("'Full Data'!",L$4,ROW('Full Data'!L52))))</f>
        <v>+1</v>
      </c>
      <c r="N55" s="40"/>
      <c r="O55" s="40"/>
      <c r="P55" s="40"/>
      <c r="Q55" s="40"/>
      <c r="R55" s="40"/>
      <c r="S55" s="40"/>
    </row>
    <row r="56" spans="1:19" ht="12.75" customHeight="1">
      <c r="A56" s="16">
        <f ca="1">IF(ISBLANK(INDIRECT(CONCATENATE("'Full Data'!",A$4,ROW('Full Data'!A53)))),"",INDIRECT(CONCATENATE("'Full Data'!",A$4,ROW('Full Data'!A53))))</f>
        <v>48</v>
      </c>
      <c r="B56" s="16" t="str">
        <f ca="1">IF(ISBLANK(INDIRECT(CONCATENATE("'Full Data'!",B$4,ROW('Full Data'!B53)))),"",INDIRECT(CONCATENATE("'Full Data'!",B$4,ROW('Full Data'!B53))))</f>
        <v>Cd</v>
      </c>
      <c r="C56" s="16" t="str">
        <f ca="1">IF(ISBLANK(INDIRECT(CONCATENATE("'Full Data'!",C$4,ROW('Full Data'!C53)))),"",INDIRECT(CONCATENATE("'Full Data'!",C$4,ROW('Full Data'!C53))))</f>
        <v>cadmium</v>
      </c>
      <c r="D56" s="16" t="str">
        <f ca="1">IF(ISBLANK(INDIRECT(CONCATENATE("'Full Data'!",D$4,ROW('Full Data'!D53)))),"",INDIRECT(CONCATENATE("'Full Data'!",D$4,ROW('Full Data'!D53))))</f>
        <v>112.4</v>
      </c>
      <c r="E56" s="16">
        <f ca="1">IF(ISBLANK(INDIRECT(CONCATENATE("'Full Data'!",E$4,ROW('Full Data'!E53)))),"",INDIRECT(CONCATENATE("'Full Data'!",E$4,ROW('Full Data'!E53))))</f>
        <v>320.9</v>
      </c>
      <c r="F56" s="16">
        <f ca="1">IF(ISBLANK(INDIRECT(CONCATENATE("'Full Data'!",F$4,ROW('Full Data'!F53)))),"",INDIRECT(CONCATENATE("'Full Data'!",F$4,ROW('Full Data'!F53))))</f>
        <v>765</v>
      </c>
      <c r="G56" s="16">
        <f ca="1">IF(ISBLANK(INDIRECT(CONCATENATE("'Full Data'!",G$4,ROW('Full Data'!G53)))),"",INDIRECT(CONCATENATE("'Full Data'!",G$4,ROW('Full Data'!G53))))</f>
        <v>8.65</v>
      </c>
      <c r="H56" s="16">
        <f ca="1">IF(ISBLANK(INDIRECT(CONCATENATE("'Full Data'!",H$4,ROW('Full Data'!H53)))),"",INDIRECT(CONCATENATE("'Full Data'!",H$4,ROW('Full Data'!H53))))</f>
        <v>1.69</v>
      </c>
      <c r="I56" s="16">
        <f ca="1">IF(ISBLANK(INDIRECT(CONCATENATE("'Full Data'!",I$4,ROW('Full Data'!I53)))),"",INDIRECT(CONCATENATE("'Full Data'!",I$4,ROW('Full Data'!I53))))</f>
        <v>868</v>
      </c>
      <c r="J56" s="16" t="str">
        <f ca="1">IF(ISBLANK(INDIRECT(CONCATENATE("'Full Data'!",J$4,ROW('Full Data'!J53)))),"",INDIRECT(CONCATENATE("'Full Data'!",J$4,ROW('Full Data'!J53))))</f>
        <v>&lt;0</v>
      </c>
      <c r="K56" s="16">
        <f ca="1">IF(ISBLANK(INDIRECT(CONCATENATE("'Full Data'!",K$4,ROW('Full Data'!K53)))),"",INDIRECT(CONCATENATE("'Full Data'!",K$4,ROW('Full Data'!K53))))</f>
      </c>
      <c r="L56" s="16" t="str">
        <f ca="1">IF(ISBLANK(INDIRECT(CONCATENATE("'Full Data'!",L$4,ROW('Full Data'!L53)))),"",INDIRECT(CONCATENATE("'Full Data'!",L$4,ROW('Full Data'!L53))))</f>
        <v>+2</v>
      </c>
      <c r="N56" s="40"/>
      <c r="O56" s="40"/>
      <c r="P56" s="40"/>
      <c r="Q56" s="40"/>
      <c r="R56" s="40"/>
      <c r="S56" s="40"/>
    </row>
    <row r="57" spans="1:19" ht="12.75" customHeight="1">
      <c r="A57" s="16">
        <f ca="1">IF(ISBLANK(INDIRECT(CONCATENATE("'Full Data'!",A$4,ROW('Full Data'!A54)))),"",INDIRECT(CONCATENATE("'Full Data'!",A$4,ROW('Full Data'!A54))))</f>
        <v>49</v>
      </c>
      <c r="B57" s="16" t="str">
        <f ca="1">IF(ISBLANK(INDIRECT(CONCATENATE("'Full Data'!",B$4,ROW('Full Data'!B54)))),"",INDIRECT(CONCATENATE("'Full Data'!",B$4,ROW('Full Data'!B54))))</f>
        <v>In</v>
      </c>
      <c r="C57" s="16" t="str">
        <f ca="1">IF(ISBLANK(INDIRECT(CONCATENATE("'Full Data'!",C$4,ROW('Full Data'!C54)))),"",INDIRECT(CONCATENATE("'Full Data'!",C$4,ROW('Full Data'!C54))))</f>
        <v>indium</v>
      </c>
      <c r="D57" s="16" t="str">
        <f ca="1">IF(ISBLANK(INDIRECT(CONCATENATE("'Full Data'!",D$4,ROW('Full Data'!D54)))),"",INDIRECT(CONCATENATE("'Full Data'!",D$4,ROW('Full Data'!D54))))</f>
        <v>114.8</v>
      </c>
      <c r="E57" s="16">
        <f ca="1">IF(ISBLANK(INDIRECT(CONCATENATE("'Full Data'!",E$4,ROW('Full Data'!E54)))),"",INDIRECT(CONCATENATE("'Full Data'!",E$4,ROW('Full Data'!E54))))</f>
        <v>156.6</v>
      </c>
      <c r="F57" s="16">
        <f ca="1">IF(ISBLANK(INDIRECT(CONCATENATE("'Full Data'!",F$4,ROW('Full Data'!F54)))),"",INDIRECT(CONCATENATE("'Full Data'!",F$4,ROW('Full Data'!F54))))</f>
        <v>2080</v>
      </c>
      <c r="G57" s="16">
        <f ca="1">IF(ISBLANK(INDIRECT(CONCATENATE("'Full Data'!",G$4,ROW('Full Data'!G54)))),"",INDIRECT(CONCATENATE("'Full Data'!",G$4,ROW('Full Data'!G54))))</f>
        <v>7.31</v>
      </c>
      <c r="H57" s="16">
        <f ca="1">IF(ISBLANK(INDIRECT(CONCATENATE("'Full Data'!",H$4,ROW('Full Data'!H54)))),"",INDIRECT(CONCATENATE("'Full Data'!",H$4,ROW('Full Data'!H54))))</f>
        <v>1.78</v>
      </c>
      <c r="I57" s="16">
        <f ca="1">IF(ISBLANK(INDIRECT(CONCATENATE("'Full Data'!",I$4,ROW('Full Data'!I54)))),"",INDIRECT(CONCATENATE("'Full Data'!",I$4,ROW('Full Data'!I54))))</f>
        <v>558</v>
      </c>
      <c r="J57" s="16">
        <f ca="1">IF(ISBLANK(INDIRECT(CONCATENATE("'Full Data'!",J$4,ROW('Full Data'!J54)))),"",INDIRECT(CONCATENATE("'Full Data'!",J$4,ROW('Full Data'!J54))))</f>
        <v>29</v>
      </c>
      <c r="K57" s="16">
        <f ca="1">IF(ISBLANK(INDIRECT(CONCATENATE("'Full Data'!",K$4,ROW('Full Data'!K54)))),"",INDIRECT(CONCATENATE("'Full Data'!",K$4,ROW('Full Data'!K54))))</f>
      </c>
      <c r="L57" s="16" t="str">
        <f ca="1">IF(ISBLANK(INDIRECT(CONCATENATE("'Full Data'!",L$4,ROW('Full Data'!L54)))),"",INDIRECT(CONCATENATE("'Full Data'!",L$4,ROW('Full Data'!L54))))</f>
        <v>+3</v>
      </c>
      <c r="N57" s="40"/>
      <c r="O57" s="40"/>
      <c r="P57" s="40"/>
      <c r="Q57" s="40"/>
      <c r="R57" s="40"/>
      <c r="S57" s="40"/>
    </row>
    <row r="58" spans="1:19" ht="12.75" customHeight="1">
      <c r="A58" s="16">
        <f ca="1">IF(ISBLANK(INDIRECT(CONCATENATE("'Full Data'!",A$4,ROW('Full Data'!A55)))),"",INDIRECT(CONCATENATE("'Full Data'!",A$4,ROW('Full Data'!A55))))</f>
        <v>50</v>
      </c>
      <c r="B58" s="16" t="str">
        <f ca="1">IF(ISBLANK(INDIRECT(CONCATENATE("'Full Data'!",B$4,ROW('Full Data'!B55)))),"",INDIRECT(CONCATENATE("'Full Data'!",B$4,ROW('Full Data'!B55))))</f>
        <v>Sn</v>
      </c>
      <c r="C58" s="16" t="str">
        <f ca="1">IF(ISBLANK(INDIRECT(CONCATENATE("'Full Data'!",C$4,ROW('Full Data'!C55)))),"",INDIRECT(CONCATENATE("'Full Data'!",C$4,ROW('Full Data'!C55))))</f>
        <v>tin</v>
      </c>
      <c r="D58" s="16" t="str">
        <f ca="1">IF(ISBLANK(INDIRECT(CONCATENATE("'Full Data'!",D$4,ROW('Full Data'!D55)))),"",INDIRECT(CONCATENATE("'Full Data'!",D$4,ROW('Full Data'!D55))))</f>
        <v>118.7</v>
      </c>
      <c r="E58" s="16">
        <f ca="1">IF(ISBLANK(INDIRECT(CONCATENATE("'Full Data'!",E$4,ROW('Full Data'!E55)))),"",INDIRECT(CONCATENATE("'Full Data'!",E$4,ROW('Full Data'!E55))))</f>
        <v>232</v>
      </c>
      <c r="F58" s="16">
        <f ca="1">IF(ISBLANK(INDIRECT(CONCATENATE("'Full Data'!",F$4,ROW('Full Data'!F55)))),"",INDIRECT(CONCATENATE("'Full Data'!",F$4,ROW('Full Data'!F55))))</f>
        <v>2270</v>
      </c>
      <c r="G58" s="16">
        <f ca="1">IF(ISBLANK(INDIRECT(CONCATENATE("'Full Data'!",G$4,ROW('Full Data'!G55)))),"",INDIRECT(CONCATENATE("'Full Data'!",G$4,ROW('Full Data'!G55))))</f>
        <v>7.31</v>
      </c>
      <c r="H58" s="16">
        <f ca="1">IF(ISBLANK(INDIRECT(CONCATENATE("'Full Data'!",H$4,ROW('Full Data'!H55)))),"",INDIRECT(CONCATENATE("'Full Data'!",H$4,ROW('Full Data'!H55))))</f>
        <v>1.96</v>
      </c>
      <c r="I58" s="16">
        <f ca="1">IF(ISBLANK(INDIRECT(CONCATENATE("'Full Data'!",I$4,ROW('Full Data'!I55)))),"",INDIRECT(CONCATENATE("'Full Data'!",I$4,ROW('Full Data'!I55))))</f>
        <v>709</v>
      </c>
      <c r="J58" s="16">
        <f ca="1">IF(ISBLANK(INDIRECT(CONCATENATE("'Full Data'!",J$4,ROW('Full Data'!J55)))),"",INDIRECT(CONCATENATE("'Full Data'!",J$4,ROW('Full Data'!J55))))</f>
        <v>107</v>
      </c>
      <c r="K58" s="16">
        <f ca="1">IF(ISBLANK(INDIRECT(CONCATENATE("'Full Data'!",K$4,ROW('Full Data'!K55)))),"",INDIRECT(CONCATENATE("'Full Data'!",K$4,ROW('Full Data'!K55))))</f>
      </c>
      <c r="L58" s="16" t="str">
        <f ca="1">IF(ISBLANK(INDIRECT(CONCATENATE("'Full Data'!",L$4,ROW('Full Data'!L55)))),"",INDIRECT(CONCATENATE("'Full Data'!",L$4,ROW('Full Data'!L55))))</f>
        <v>+4,2</v>
      </c>
      <c r="N58" s="40"/>
      <c r="O58" s="40"/>
      <c r="P58" s="40"/>
      <c r="Q58" s="40"/>
      <c r="R58" s="40"/>
      <c r="S58" s="40"/>
    </row>
    <row r="59" spans="1:19" ht="12.75" customHeight="1">
      <c r="A59" s="16">
        <f ca="1">IF(ISBLANK(INDIRECT(CONCATENATE("'Full Data'!",A$4,ROW('Full Data'!A56)))),"",INDIRECT(CONCATENATE("'Full Data'!",A$4,ROW('Full Data'!A56))))</f>
        <v>51</v>
      </c>
      <c r="B59" s="16" t="str">
        <f ca="1">IF(ISBLANK(INDIRECT(CONCATENATE("'Full Data'!",B$4,ROW('Full Data'!B56)))),"",INDIRECT(CONCATENATE("'Full Data'!",B$4,ROW('Full Data'!B56))))</f>
        <v>Sb</v>
      </c>
      <c r="C59" s="16" t="str">
        <f ca="1">IF(ISBLANK(INDIRECT(CONCATENATE("'Full Data'!",C$4,ROW('Full Data'!C56)))),"",INDIRECT(CONCATENATE("'Full Data'!",C$4,ROW('Full Data'!C56))))</f>
        <v>antimony</v>
      </c>
      <c r="D59" s="16" t="str">
        <f ca="1">IF(ISBLANK(INDIRECT(CONCATENATE("'Full Data'!",D$4,ROW('Full Data'!D56)))),"",INDIRECT(CONCATENATE("'Full Data'!",D$4,ROW('Full Data'!D56))))</f>
        <v>121.8</v>
      </c>
      <c r="E59" s="16">
        <f ca="1">IF(ISBLANK(INDIRECT(CONCATENATE("'Full Data'!",E$4,ROW('Full Data'!E56)))),"",INDIRECT(CONCATENATE("'Full Data'!",E$4,ROW('Full Data'!E56))))</f>
        <v>631</v>
      </c>
      <c r="F59" s="16">
        <f ca="1">IF(ISBLANK(INDIRECT(CONCATENATE("'Full Data'!",F$4,ROW('Full Data'!F56)))),"",INDIRECT(CONCATENATE("'Full Data'!",F$4,ROW('Full Data'!F56))))</f>
        <v>1950</v>
      </c>
      <c r="G59" s="16">
        <f ca="1">IF(ISBLANK(INDIRECT(CONCATENATE("'Full Data'!",G$4,ROW('Full Data'!G56)))),"",INDIRECT(CONCATENATE("'Full Data'!",G$4,ROW('Full Data'!G56))))</f>
        <v>6.69</v>
      </c>
      <c r="H59" s="16">
        <f ca="1">IF(ISBLANK(INDIRECT(CONCATENATE("'Full Data'!",H$4,ROW('Full Data'!H56)))),"",INDIRECT(CONCATENATE("'Full Data'!",H$4,ROW('Full Data'!H56))))</f>
        <v>2.05</v>
      </c>
      <c r="I59" s="16">
        <f ca="1">IF(ISBLANK(INDIRECT(CONCATENATE("'Full Data'!",I$4,ROW('Full Data'!I56)))),"",INDIRECT(CONCATENATE("'Full Data'!",I$4,ROW('Full Data'!I56))))</f>
        <v>834</v>
      </c>
      <c r="J59" s="16">
        <f ca="1">IF(ISBLANK(INDIRECT(CONCATENATE("'Full Data'!",J$4,ROW('Full Data'!J56)))),"",INDIRECT(CONCATENATE("'Full Data'!",J$4,ROW('Full Data'!J56))))</f>
        <v>103</v>
      </c>
      <c r="K59" s="16">
        <f ca="1">IF(ISBLANK(INDIRECT(CONCATENATE("'Full Data'!",K$4,ROW('Full Data'!K56)))),"",INDIRECT(CONCATENATE("'Full Data'!",K$4,ROW('Full Data'!K56))))</f>
      </c>
      <c r="L59" s="16" t="str">
        <f ca="1">IF(ISBLANK(INDIRECT(CONCATENATE("'Full Data'!",L$4,ROW('Full Data'!L56)))),"",INDIRECT(CONCATENATE("'Full Data'!",L$4,ROW('Full Data'!L56))))</f>
        <v>+3,5</v>
      </c>
      <c r="N59" s="40"/>
      <c r="O59" s="40"/>
      <c r="P59" s="40"/>
      <c r="Q59" s="40"/>
      <c r="R59" s="40"/>
      <c r="S59" s="40"/>
    </row>
    <row r="60" spans="1:19" ht="12.75" customHeight="1">
      <c r="A60" s="16">
        <f ca="1">IF(ISBLANK(INDIRECT(CONCATENATE("'Full Data'!",A$4,ROW('Full Data'!A57)))),"",INDIRECT(CONCATENATE("'Full Data'!",A$4,ROW('Full Data'!A57))))</f>
        <v>52</v>
      </c>
      <c r="B60" s="16" t="str">
        <f ca="1">IF(ISBLANK(INDIRECT(CONCATENATE("'Full Data'!",B$4,ROW('Full Data'!B57)))),"",INDIRECT(CONCATENATE("'Full Data'!",B$4,ROW('Full Data'!B57))))</f>
        <v>Te</v>
      </c>
      <c r="C60" s="16" t="str">
        <f ca="1">IF(ISBLANK(INDIRECT(CONCATENATE("'Full Data'!",C$4,ROW('Full Data'!C57)))),"",INDIRECT(CONCATENATE("'Full Data'!",C$4,ROW('Full Data'!C57))))</f>
        <v>tellurium</v>
      </c>
      <c r="D60" s="16" t="str">
        <f ca="1">IF(ISBLANK(INDIRECT(CONCATENATE("'Full Data'!",D$4,ROW('Full Data'!D57)))),"",INDIRECT(CONCATENATE("'Full Data'!",D$4,ROW('Full Data'!D57))))</f>
        <v>127.6</v>
      </c>
      <c r="E60" s="16">
        <f ca="1">IF(ISBLANK(INDIRECT(CONCATENATE("'Full Data'!",E$4,ROW('Full Data'!E57)))),"",INDIRECT(CONCATENATE("'Full Data'!",E$4,ROW('Full Data'!E57))))</f>
        <v>449.5</v>
      </c>
      <c r="F60" s="16">
        <f ca="1">IF(ISBLANK(INDIRECT(CONCATENATE("'Full Data'!",F$4,ROW('Full Data'!F57)))),"",INDIRECT(CONCATENATE("'Full Data'!",F$4,ROW('Full Data'!F57))))</f>
        <v>989.8</v>
      </c>
      <c r="G60" s="16">
        <f ca="1">IF(ISBLANK(INDIRECT(CONCATENATE("'Full Data'!",G$4,ROW('Full Data'!G57)))),"",INDIRECT(CONCATENATE("'Full Data'!",G$4,ROW('Full Data'!G57))))</f>
        <v>6.24</v>
      </c>
      <c r="H60" s="16">
        <f ca="1">IF(ISBLANK(INDIRECT(CONCATENATE("'Full Data'!",H$4,ROW('Full Data'!H57)))),"",INDIRECT(CONCATENATE("'Full Data'!",H$4,ROW('Full Data'!H57))))</f>
        <v>2.1</v>
      </c>
      <c r="I60" s="16">
        <f ca="1">IF(ISBLANK(INDIRECT(CONCATENATE("'Full Data'!",I$4,ROW('Full Data'!I57)))),"",INDIRECT(CONCATENATE("'Full Data'!",I$4,ROW('Full Data'!I57))))</f>
        <v>869</v>
      </c>
      <c r="J60" s="16">
        <f ca="1">IF(ISBLANK(INDIRECT(CONCATENATE("'Full Data'!",J$4,ROW('Full Data'!J57)))),"",INDIRECT(CONCATENATE("'Full Data'!",J$4,ROW('Full Data'!J57))))</f>
        <v>190</v>
      </c>
      <c r="K60" s="16">
        <f ca="1">IF(ISBLANK(INDIRECT(CONCATENATE("'Full Data'!",K$4,ROW('Full Data'!K57)))),"",INDIRECT(CONCATENATE("'Full Data'!",K$4,ROW('Full Data'!K57))))</f>
      </c>
      <c r="L60" s="16" t="str">
        <f ca="1">IF(ISBLANK(INDIRECT(CONCATENATE("'Full Data'!",L$4,ROW('Full Data'!L57)))),"",INDIRECT(CONCATENATE("'Full Data'!",L$4,ROW('Full Data'!L57))))</f>
        <v>+4,6,−2</v>
      </c>
      <c r="N60" s="40"/>
      <c r="O60" s="40"/>
      <c r="P60" s="40"/>
      <c r="Q60" s="40"/>
      <c r="R60" s="40"/>
      <c r="S60" s="40"/>
    </row>
    <row r="61" spans="1:19" ht="12.75" customHeight="1">
      <c r="A61" s="16">
        <f ca="1">IF(ISBLANK(INDIRECT(CONCATENATE("'Full Data'!",A$4,ROW('Full Data'!A58)))),"",INDIRECT(CONCATENATE("'Full Data'!",A$4,ROW('Full Data'!A58))))</f>
        <v>53</v>
      </c>
      <c r="B61" s="16" t="str">
        <f ca="1">IF(ISBLANK(INDIRECT(CONCATENATE("'Full Data'!",B$4,ROW('Full Data'!B58)))),"",INDIRECT(CONCATENATE("'Full Data'!",B$4,ROW('Full Data'!B58))))</f>
        <v>I</v>
      </c>
      <c r="C61" s="16" t="str">
        <f ca="1">IF(ISBLANK(INDIRECT(CONCATENATE("'Full Data'!",C$4,ROW('Full Data'!C58)))),"",INDIRECT(CONCATENATE("'Full Data'!",C$4,ROW('Full Data'!C58))))</f>
        <v>iodine</v>
      </c>
      <c r="D61" s="16" t="str">
        <f ca="1">IF(ISBLANK(INDIRECT(CONCATENATE("'Full Data'!",D$4,ROW('Full Data'!D58)))),"",INDIRECT(CONCATENATE("'Full Data'!",D$4,ROW('Full Data'!D58))))</f>
        <v>126.9</v>
      </c>
      <c r="E61" s="16">
        <f ca="1">IF(ISBLANK(INDIRECT(CONCATENATE("'Full Data'!",E$4,ROW('Full Data'!E58)))),"",INDIRECT(CONCATENATE("'Full Data'!",E$4,ROW('Full Data'!E58))))</f>
        <v>113.5</v>
      </c>
      <c r="F61" s="16">
        <f ca="1">IF(ISBLANK(INDIRECT(CONCATENATE("'Full Data'!",F$4,ROW('Full Data'!F58)))),"",INDIRECT(CONCATENATE("'Full Data'!",F$4,ROW('Full Data'!F58))))</f>
        <v>184</v>
      </c>
      <c r="G61" s="16">
        <f ca="1">IF(ISBLANK(INDIRECT(CONCATENATE("'Full Data'!",G$4,ROW('Full Data'!G58)))),"",INDIRECT(CONCATENATE("'Full Data'!",G$4,ROW('Full Data'!G58))))</f>
        <v>4.93</v>
      </c>
      <c r="H61" s="16">
        <f ca="1">IF(ISBLANK(INDIRECT(CONCATENATE("'Full Data'!",H$4,ROW('Full Data'!H58)))),"",INDIRECT(CONCATENATE("'Full Data'!",H$4,ROW('Full Data'!H58))))</f>
        <v>2.66</v>
      </c>
      <c r="I61" s="16">
        <f ca="1">IF(ISBLANK(INDIRECT(CONCATENATE("'Full Data'!",I$4,ROW('Full Data'!I58)))),"",INDIRECT(CONCATENATE("'Full Data'!",I$4,ROW('Full Data'!I58))))</f>
        <v>1008</v>
      </c>
      <c r="J61" s="16">
        <f ca="1">IF(ISBLANK(INDIRECT(CONCATENATE("'Full Data'!",J$4,ROW('Full Data'!J58)))),"",INDIRECT(CONCATENATE("'Full Data'!",J$4,ROW('Full Data'!J58))))</f>
        <v>295</v>
      </c>
      <c r="K61" s="16">
        <f ca="1">IF(ISBLANK(INDIRECT(CONCATENATE("'Full Data'!",K$4,ROW('Full Data'!K58)))),"",INDIRECT(CONCATENATE("'Full Data'!",K$4,ROW('Full Data'!K58))))</f>
        <v>206</v>
      </c>
      <c r="L61" s="16" t="str">
        <f ca="1">IF(ISBLANK(INDIRECT(CONCATENATE("'Full Data'!",L$4,ROW('Full Data'!L58)))),"",INDIRECT(CONCATENATE("'Full Data'!",L$4,ROW('Full Data'!L58))))</f>
        <v>−1,+5,7</v>
      </c>
      <c r="N61" s="40"/>
      <c r="O61" s="40"/>
      <c r="P61" s="40"/>
      <c r="Q61" s="40"/>
      <c r="R61" s="40"/>
      <c r="S61" s="40"/>
    </row>
    <row r="62" spans="1:19" ht="12.75" customHeight="1">
      <c r="A62" s="16">
        <f ca="1">IF(ISBLANK(INDIRECT(CONCATENATE("'Full Data'!",A$4,ROW('Full Data'!A59)))),"",INDIRECT(CONCATENATE("'Full Data'!",A$4,ROW('Full Data'!A59))))</f>
        <v>54</v>
      </c>
      <c r="B62" s="16" t="str">
        <f ca="1">IF(ISBLANK(INDIRECT(CONCATENATE("'Full Data'!",B$4,ROW('Full Data'!B59)))),"",INDIRECT(CONCATENATE("'Full Data'!",B$4,ROW('Full Data'!B59))))</f>
        <v>Xe</v>
      </c>
      <c r="C62" s="16" t="str">
        <f ca="1">IF(ISBLANK(INDIRECT(CONCATENATE("'Full Data'!",C$4,ROW('Full Data'!C59)))),"",INDIRECT(CONCATENATE("'Full Data'!",C$4,ROW('Full Data'!C59))))</f>
        <v>xenon</v>
      </c>
      <c r="D62" s="16" t="str">
        <f ca="1">IF(ISBLANK(INDIRECT(CONCATENATE("'Full Data'!",D$4,ROW('Full Data'!D59)))),"",INDIRECT(CONCATENATE("'Full Data'!",D$4,ROW('Full Data'!D59))))</f>
        <v>131.3</v>
      </c>
      <c r="E62" s="16">
        <f ca="1">IF(ISBLANK(INDIRECT(CONCATENATE("'Full Data'!",E$4,ROW('Full Data'!E59)))),"",INDIRECT(CONCATENATE("'Full Data'!",E$4,ROW('Full Data'!E59))))</f>
        <v>-111.8</v>
      </c>
      <c r="F62" s="16">
        <f ca="1">IF(ISBLANK(INDIRECT(CONCATENATE("'Full Data'!",F$4,ROW('Full Data'!F59)))),"",INDIRECT(CONCATENATE("'Full Data'!",F$4,ROW('Full Data'!F59))))</f>
        <v>-107.1</v>
      </c>
      <c r="G62" s="16">
        <f ca="1">IF(ISBLANK(INDIRECT(CONCATENATE("'Full Data'!",G$4,ROW('Full Data'!G59)))),"",INDIRECT(CONCATENATE("'Full Data'!",G$4,ROW('Full Data'!G59))))</f>
        <v>0.00589</v>
      </c>
      <c r="H62" s="16">
        <f ca="1">IF(ISBLANK(INDIRECT(CONCATENATE("'Full Data'!",H$4,ROW('Full Data'!H59)))),"",INDIRECT(CONCATENATE("'Full Data'!",H$4,ROW('Full Data'!H59))))</f>
        <v>2.6</v>
      </c>
      <c r="I62" s="16">
        <f ca="1">IF(ISBLANK(INDIRECT(CONCATENATE("'Full Data'!",I$4,ROW('Full Data'!I59)))),"",INDIRECT(CONCATENATE("'Full Data'!",I$4,ROW('Full Data'!I59))))</f>
        <v>1170</v>
      </c>
      <c r="J62" s="16" t="str">
        <f ca="1">IF(ISBLANK(INDIRECT(CONCATENATE("'Full Data'!",J$4,ROW('Full Data'!J59)))),"",INDIRECT(CONCATENATE("'Full Data'!",J$4,ROW('Full Data'!J59))))</f>
        <v>&lt;0</v>
      </c>
      <c r="K62" s="16">
        <f ca="1">IF(ISBLANK(INDIRECT(CONCATENATE("'Full Data'!",K$4,ROW('Full Data'!K59)))),"",INDIRECT(CONCATENATE("'Full Data'!",K$4,ROW('Full Data'!K59))))</f>
      </c>
      <c r="L62" s="16" t="str">
        <f ca="1">IF(ISBLANK(INDIRECT(CONCATENATE("'Full Data'!",L$4,ROW('Full Data'!L59)))),"",INDIRECT(CONCATENATE("'Full Data'!",L$4,ROW('Full Data'!L59))))</f>
        <v>0</v>
      </c>
      <c r="N62" s="40"/>
      <c r="O62" s="40"/>
      <c r="P62" s="40"/>
      <c r="Q62" s="40"/>
      <c r="R62" s="40"/>
      <c r="S62" s="40"/>
    </row>
    <row r="63" spans="1:19" ht="12.75" customHeight="1">
      <c r="A63" s="16">
        <f ca="1">IF(ISBLANK(INDIRECT(CONCATENATE("'Full Data'!",A$4,ROW('Full Data'!A60)))),"",INDIRECT(CONCATENATE("'Full Data'!",A$4,ROW('Full Data'!A60))))</f>
        <v>55</v>
      </c>
      <c r="B63" s="16" t="str">
        <f ca="1">IF(ISBLANK(INDIRECT(CONCATENATE("'Full Data'!",B$4,ROW('Full Data'!B60)))),"",INDIRECT(CONCATENATE("'Full Data'!",B$4,ROW('Full Data'!B60))))</f>
        <v>Cs</v>
      </c>
      <c r="C63" s="16" t="str">
        <f ca="1">IF(ISBLANK(INDIRECT(CONCATENATE("'Full Data'!",C$4,ROW('Full Data'!C60)))),"",INDIRECT(CONCATENATE("'Full Data'!",C$4,ROW('Full Data'!C60))))</f>
        <v>cesium</v>
      </c>
      <c r="D63" s="16" t="str">
        <f ca="1">IF(ISBLANK(INDIRECT(CONCATENATE("'Full Data'!",D$4,ROW('Full Data'!D60)))),"",INDIRECT(CONCATENATE("'Full Data'!",D$4,ROW('Full Data'!D60))))</f>
        <v>132.9</v>
      </c>
      <c r="E63" s="16">
        <f ca="1">IF(ISBLANK(INDIRECT(CONCATENATE("'Full Data'!",E$4,ROW('Full Data'!E60)))),"",INDIRECT(CONCATENATE("'Full Data'!",E$4,ROW('Full Data'!E60))))</f>
        <v>28.4</v>
      </c>
      <c r="F63" s="16">
        <f ca="1">IF(ISBLANK(INDIRECT(CONCATENATE("'Full Data'!",F$4,ROW('Full Data'!F60)))),"",INDIRECT(CONCATENATE("'Full Data'!",F$4,ROW('Full Data'!F60))))</f>
        <v>669</v>
      </c>
      <c r="G63" s="16">
        <f ca="1">IF(ISBLANK(INDIRECT(CONCATENATE("'Full Data'!",G$4,ROW('Full Data'!G60)))),"",INDIRECT(CONCATENATE("'Full Data'!",G$4,ROW('Full Data'!G60))))</f>
        <v>1.87</v>
      </c>
      <c r="H63" s="16">
        <f ca="1">IF(ISBLANK(INDIRECT(CONCATENATE("'Full Data'!",H$4,ROW('Full Data'!H60)))),"",INDIRECT(CONCATENATE("'Full Data'!",H$4,ROW('Full Data'!H60))))</f>
        <v>0.79</v>
      </c>
      <c r="I63" s="16">
        <f ca="1">IF(ISBLANK(INDIRECT(CONCATENATE("'Full Data'!",I$4,ROW('Full Data'!I60)))),"",INDIRECT(CONCATENATE("'Full Data'!",I$4,ROW('Full Data'!I60))))</f>
        <v>376</v>
      </c>
      <c r="J63" s="16">
        <f ca="1">IF(ISBLANK(INDIRECT(CONCATENATE("'Full Data'!",J$4,ROW('Full Data'!J60)))),"",INDIRECT(CONCATENATE("'Full Data'!",J$4,ROW('Full Data'!J60))))</f>
        <v>45</v>
      </c>
      <c r="K63" s="16">
        <f ca="1">IF(ISBLANK(INDIRECT(CONCATENATE("'Full Data'!",K$4,ROW('Full Data'!K60)))),"",INDIRECT(CONCATENATE("'Full Data'!",K$4,ROW('Full Data'!K60))))</f>
      </c>
      <c r="L63" s="16" t="str">
        <f ca="1">IF(ISBLANK(INDIRECT(CONCATENATE("'Full Data'!",L$4,ROW('Full Data'!L60)))),"",INDIRECT(CONCATENATE("'Full Data'!",L$4,ROW('Full Data'!L60))))</f>
        <v>+1</v>
      </c>
      <c r="N63" s="40"/>
      <c r="O63" s="40"/>
      <c r="P63" s="40"/>
      <c r="Q63" s="40"/>
      <c r="R63" s="40"/>
      <c r="S63" s="40"/>
    </row>
    <row r="64" spans="1:19" ht="12.75" customHeight="1">
      <c r="A64" s="16">
        <f ca="1">IF(ISBLANK(INDIRECT(CONCATENATE("'Full Data'!",A$4,ROW('Full Data'!A61)))),"",INDIRECT(CONCATENATE("'Full Data'!",A$4,ROW('Full Data'!A61))))</f>
        <v>56</v>
      </c>
      <c r="B64" s="16" t="str">
        <f ca="1">IF(ISBLANK(INDIRECT(CONCATENATE("'Full Data'!",B$4,ROW('Full Data'!B61)))),"",INDIRECT(CONCATENATE("'Full Data'!",B$4,ROW('Full Data'!B61))))</f>
        <v>Ba</v>
      </c>
      <c r="C64" s="16" t="str">
        <f ca="1">IF(ISBLANK(INDIRECT(CONCATENATE("'Full Data'!",C$4,ROW('Full Data'!C61)))),"",INDIRECT(CONCATENATE("'Full Data'!",C$4,ROW('Full Data'!C61))))</f>
        <v>barium</v>
      </c>
      <c r="D64" s="16" t="str">
        <f ca="1">IF(ISBLANK(INDIRECT(CONCATENATE("'Full Data'!",D$4,ROW('Full Data'!D61)))),"",INDIRECT(CONCATENATE("'Full Data'!",D$4,ROW('Full Data'!D61))))</f>
        <v>137.3</v>
      </c>
      <c r="E64" s="16">
        <f ca="1">IF(ISBLANK(INDIRECT(CONCATENATE("'Full Data'!",E$4,ROW('Full Data'!E61)))),"",INDIRECT(CONCATENATE("'Full Data'!",E$4,ROW('Full Data'!E61))))</f>
        <v>725</v>
      </c>
      <c r="F64" s="16">
        <f ca="1">IF(ISBLANK(INDIRECT(CONCATENATE("'Full Data'!",F$4,ROW('Full Data'!F61)))),"",INDIRECT(CONCATENATE("'Full Data'!",F$4,ROW('Full Data'!F61))))</f>
        <v>1640</v>
      </c>
      <c r="G64" s="16">
        <f ca="1">IF(ISBLANK(INDIRECT(CONCATENATE("'Full Data'!",G$4,ROW('Full Data'!G61)))),"",INDIRECT(CONCATENATE("'Full Data'!",G$4,ROW('Full Data'!G61))))</f>
        <v>3.5</v>
      </c>
      <c r="H64" s="16">
        <f ca="1">IF(ISBLANK(INDIRECT(CONCATENATE("'Full Data'!",H$4,ROW('Full Data'!H61)))),"",INDIRECT(CONCATENATE("'Full Data'!",H$4,ROW('Full Data'!H61))))</f>
        <v>0.89</v>
      </c>
      <c r="I64" s="16">
        <f ca="1">IF(ISBLANK(INDIRECT(CONCATENATE("'Full Data'!",I$4,ROW('Full Data'!I61)))),"",INDIRECT(CONCATENATE("'Full Data'!",I$4,ROW('Full Data'!I61))))</f>
        <v>503</v>
      </c>
      <c r="J64" s="16">
        <f ca="1">IF(ISBLANK(INDIRECT(CONCATENATE("'Full Data'!",J$4,ROW('Full Data'!J61)))),"",INDIRECT(CONCATENATE("'Full Data'!",J$4,ROW('Full Data'!J61))))</f>
        <v>14</v>
      </c>
      <c r="K64" s="16">
        <f ca="1">IF(ISBLANK(INDIRECT(CONCATENATE("'Full Data'!",K$4,ROW('Full Data'!K61)))),"",INDIRECT(CONCATENATE("'Full Data'!",K$4,ROW('Full Data'!K61))))</f>
      </c>
      <c r="L64" s="16" t="str">
        <f ca="1">IF(ISBLANK(INDIRECT(CONCATENATE("'Full Data'!",L$4,ROW('Full Data'!L61)))),"",INDIRECT(CONCATENATE("'Full Data'!",L$4,ROW('Full Data'!L61))))</f>
        <v>+2</v>
      </c>
      <c r="N64" s="40"/>
      <c r="O64" s="40"/>
      <c r="P64" s="40"/>
      <c r="Q64" s="40"/>
      <c r="R64" s="40"/>
      <c r="S64" s="40"/>
    </row>
    <row r="65" spans="1:19" ht="12.75" customHeight="1">
      <c r="A65" s="16">
        <f ca="1">IF(ISBLANK(INDIRECT(CONCATENATE("'Full Data'!",A$4,ROW('Full Data'!A62)))),"",INDIRECT(CONCATENATE("'Full Data'!",A$4,ROW('Full Data'!A62))))</f>
        <v>57</v>
      </c>
      <c r="B65" s="16" t="str">
        <f ca="1">IF(ISBLANK(INDIRECT(CONCATENATE("'Full Data'!",B$4,ROW('Full Data'!B62)))),"",INDIRECT(CONCATENATE("'Full Data'!",B$4,ROW('Full Data'!B62))))</f>
        <v>La</v>
      </c>
      <c r="C65" s="16" t="str">
        <f ca="1">IF(ISBLANK(INDIRECT(CONCATENATE("'Full Data'!",C$4,ROW('Full Data'!C62)))),"",INDIRECT(CONCATENATE("'Full Data'!",C$4,ROW('Full Data'!C62))))</f>
        <v>lanthanum</v>
      </c>
      <c r="D65" s="16" t="str">
        <f ca="1">IF(ISBLANK(INDIRECT(CONCATENATE("'Full Data'!",D$4,ROW('Full Data'!D62)))),"",INDIRECT(CONCATENATE("'Full Data'!",D$4,ROW('Full Data'!D62))))</f>
        <v>138.9</v>
      </c>
      <c r="E65" s="16">
        <f ca="1">IF(ISBLANK(INDIRECT(CONCATENATE("'Full Data'!",E$4,ROW('Full Data'!E62)))),"",INDIRECT(CONCATENATE("'Full Data'!",E$4,ROW('Full Data'!E62))))</f>
        <v>920</v>
      </c>
      <c r="F65" s="16">
        <f ca="1">IF(ISBLANK(INDIRECT(CONCATENATE("'Full Data'!",F$4,ROW('Full Data'!F62)))),"",INDIRECT(CONCATENATE("'Full Data'!",F$4,ROW('Full Data'!F62))))</f>
        <v>3454</v>
      </c>
      <c r="G65" s="16">
        <f ca="1">IF(ISBLANK(INDIRECT(CONCATENATE("'Full Data'!",G$4,ROW('Full Data'!G62)))),"",INDIRECT(CONCATENATE("'Full Data'!",G$4,ROW('Full Data'!G62))))</f>
        <v>6.15</v>
      </c>
      <c r="H65" s="16">
        <f ca="1">IF(ISBLANK(INDIRECT(CONCATENATE("'Full Data'!",H$4,ROW('Full Data'!H62)))),"",INDIRECT(CONCATENATE("'Full Data'!",H$4,ROW('Full Data'!H62))))</f>
        <v>1.1</v>
      </c>
      <c r="I65" s="16">
        <f ca="1">IF(ISBLANK(INDIRECT(CONCATENATE("'Full Data'!",I$4,ROW('Full Data'!I62)))),"",INDIRECT(CONCATENATE("'Full Data'!",I$4,ROW('Full Data'!I62))))</f>
        <v>538</v>
      </c>
      <c r="J65" s="16">
        <f ca="1">IF(ISBLANK(INDIRECT(CONCATENATE("'Full Data'!",J$4,ROW('Full Data'!J62)))),"",INDIRECT(CONCATENATE("'Full Data'!",J$4,ROW('Full Data'!J62))))</f>
        <v>48</v>
      </c>
      <c r="K65" s="16">
        <f ca="1">IF(ISBLANK(INDIRECT(CONCATENATE("'Full Data'!",K$4,ROW('Full Data'!K62)))),"",INDIRECT(CONCATENATE("'Full Data'!",K$4,ROW('Full Data'!K62))))</f>
      </c>
      <c r="L65" s="16" t="str">
        <f ca="1">IF(ISBLANK(INDIRECT(CONCATENATE("'Full Data'!",L$4,ROW('Full Data'!L62)))),"",INDIRECT(CONCATENATE("'Full Data'!",L$4,ROW('Full Data'!L62))))</f>
        <v>+3</v>
      </c>
      <c r="N65" s="40"/>
      <c r="O65" s="40"/>
      <c r="P65" s="40"/>
      <c r="Q65" s="40"/>
      <c r="R65" s="40"/>
      <c r="S65" s="40"/>
    </row>
    <row r="66" spans="1:19" ht="12.75" customHeight="1">
      <c r="A66" s="16">
        <f ca="1">IF(ISBLANK(INDIRECT(CONCATENATE("'Full Data'!",A$4,ROW('Full Data'!A63)))),"",INDIRECT(CONCATENATE("'Full Data'!",A$4,ROW('Full Data'!A63))))</f>
        <v>58</v>
      </c>
      <c r="B66" s="16" t="str">
        <f ca="1">IF(ISBLANK(INDIRECT(CONCATENATE("'Full Data'!",B$4,ROW('Full Data'!B63)))),"",INDIRECT(CONCATENATE("'Full Data'!",B$4,ROW('Full Data'!B63))))</f>
        <v>Ce</v>
      </c>
      <c r="C66" s="16" t="str">
        <f ca="1">IF(ISBLANK(INDIRECT(CONCATENATE("'Full Data'!",C$4,ROW('Full Data'!C63)))),"",INDIRECT(CONCATENATE("'Full Data'!",C$4,ROW('Full Data'!C63))))</f>
        <v>cerium</v>
      </c>
      <c r="D66" s="16" t="str">
        <f ca="1">IF(ISBLANK(INDIRECT(CONCATENATE("'Full Data'!",D$4,ROW('Full Data'!D63)))),"",INDIRECT(CONCATENATE("'Full Data'!",D$4,ROW('Full Data'!D63))))</f>
        <v>140.1</v>
      </c>
      <c r="E66" s="16">
        <f ca="1">IF(ISBLANK(INDIRECT(CONCATENATE("'Full Data'!",E$4,ROW('Full Data'!E63)))),"",INDIRECT(CONCATENATE("'Full Data'!",E$4,ROW('Full Data'!E63))))</f>
        <v>798</v>
      </c>
      <c r="F66" s="16">
        <f ca="1">IF(ISBLANK(INDIRECT(CONCATENATE("'Full Data'!",F$4,ROW('Full Data'!F63)))),"",INDIRECT(CONCATENATE("'Full Data'!",F$4,ROW('Full Data'!F63))))</f>
        <v>3257</v>
      </c>
      <c r="G66" s="16">
        <f ca="1">IF(ISBLANK(INDIRECT(CONCATENATE("'Full Data'!",G$4,ROW('Full Data'!G63)))),"",INDIRECT(CONCATENATE("'Full Data'!",G$4,ROW('Full Data'!G63))))</f>
        <v>6.66</v>
      </c>
      <c r="H66" s="16">
        <f ca="1">IF(ISBLANK(INDIRECT(CONCATENATE("'Full Data'!",H$4,ROW('Full Data'!H63)))),"",INDIRECT(CONCATENATE("'Full Data'!",H$4,ROW('Full Data'!H63))))</f>
        <v>1.12</v>
      </c>
      <c r="I66" s="16">
        <f ca="1">IF(ISBLANK(INDIRECT(CONCATENATE("'Full Data'!",I$4,ROW('Full Data'!I63)))),"",INDIRECT(CONCATENATE("'Full Data'!",I$4,ROW('Full Data'!I63))))</f>
        <v>534</v>
      </c>
      <c r="J66" s="16">
        <f ca="1">IF(ISBLANK(INDIRECT(CONCATENATE("'Full Data'!",J$4,ROW('Full Data'!J63)))),"",INDIRECT(CONCATENATE("'Full Data'!",J$4,ROW('Full Data'!J63))))</f>
      </c>
      <c r="K66" s="16">
        <f ca="1">IF(ISBLANK(INDIRECT(CONCATENATE("'Full Data'!",K$4,ROW('Full Data'!K63)))),"",INDIRECT(CONCATENATE("'Full Data'!",K$4,ROW('Full Data'!K63))))</f>
      </c>
      <c r="L66" s="16" t="str">
        <f ca="1">IF(ISBLANK(INDIRECT(CONCATENATE("'Full Data'!",L$4,ROW('Full Data'!L63)))),"",INDIRECT(CONCATENATE("'Full Data'!",L$4,ROW('Full Data'!L63))))</f>
        <v>+3,4</v>
      </c>
      <c r="N66" s="40"/>
      <c r="O66" s="40"/>
      <c r="P66" s="40"/>
      <c r="Q66" s="40"/>
      <c r="R66" s="40"/>
      <c r="S66" s="40"/>
    </row>
    <row r="67" spans="1:19" ht="12.75" customHeight="1">
      <c r="A67" s="16">
        <f ca="1">IF(ISBLANK(INDIRECT(CONCATENATE("'Full Data'!",A$4,ROW('Full Data'!A64)))),"",INDIRECT(CONCATENATE("'Full Data'!",A$4,ROW('Full Data'!A64))))</f>
        <v>59</v>
      </c>
      <c r="B67" s="16" t="str">
        <f ca="1">IF(ISBLANK(INDIRECT(CONCATENATE("'Full Data'!",B$4,ROW('Full Data'!B64)))),"",INDIRECT(CONCATENATE("'Full Data'!",B$4,ROW('Full Data'!B64))))</f>
        <v>Pr</v>
      </c>
      <c r="C67" s="16" t="str">
        <f ca="1">IF(ISBLANK(INDIRECT(CONCATENATE("'Full Data'!",C$4,ROW('Full Data'!C64)))),"",INDIRECT(CONCATENATE("'Full Data'!",C$4,ROW('Full Data'!C64))))</f>
        <v>praseodymium</v>
      </c>
      <c r="D67" s="16" t="str">
        <f ca="1">IF(ISBLANK(INDIRECT(CONCATENATE("'Full Data'!",D$4,ROW('Full Data'!D64)))),"",INDIRECT(CONCATENATE("'Full Data'!",D$4,ROW('Full Data'!D64))))</f>
        <v>140.9</v>
      </c>
      <c r="E67" s="16">
        <f ca="1">IF(ISBLANK(INDIRECT(CONCATENATE("'Full Data'!",E$4,ROW('Full Data'!E64)))),"",INDIRECT(CONCATENATE("'Full Data'!",E$4,ROW('Full Data'!E64))))</f>
        <v>931</v>
      </c>
      <c r="F67" s="16">
        <f ca="1">IF(ISBLANK(INDIRECT(CONCATENATE("'Full Data'!",F$4,ROW('Full Data'!F64)))),"",INDIRECT(CONCATENATE("'Full Data'!",F$4,ROW('Full Data'!F64))))</f>
        <v>3017</v>
      </c>
      <c r="G67" s="16">
        <f ca="1">IF(ISBLANK(INDIRECT(CONCATENATE("'Full Data'!",G$4,ROW('Full Data'!G64)))),"",INDIRECT(CONCATENATE("'Full Data'!",G$4,ROW('Full Data'!G64))))</f>
        <v>6.77</v>
      </c>
      <c r="H67" s="16">
        <f ca="1">IF(ISBLANK(INDIRECT(CONCATENATE("'Full Data'!",H$4,ROW('Full Data'!H64)))),"",INDIRECT(CONCATENATE("'Full Data'!",H$4,ROW('Full Data'!H64))))</f>
        <v>1.13</v>
      </c>
      <c r="I67" s="16">
        <f ca="1">IF(ISBLANK(INDIRECT(CONCATENATE("'Full Data'!",I$4,ROW('Full Data'!I64)))),"",INDIRECT(CONCATENATE("'Full Data'!",I$4,ROW('Full Data'!I64))))</f>
        <v>527</v>
      </c>
      <c r="J67" s="16">
        <f ca="1">IF(ISBLANK(INDIRECT(CONCATENATE("'Full Data'!",J$4,ROW('Full Data'!J64)))),"",INDIRECT(CONCATENATE("'Full Data'!",J$4,ROW('Full Data'!J64))))</f>
      </c>
      <c r="K67" s="16">
        <f ca="1">IF(ISBLANK(INDIRECT(CONCATENATE("'Full Data'!",K$4,ROW('Full Data'!K64)))),"",INDIRECT(CONCATENATE("'Full Data'!",K$4,ROW('Full Data'!K64))))</f>
      </c>
      <c r="L67" s="16" t="str">
        <f ca="1">IF(ISBLANK(INDIRECT(CONCATENATE("'Full Data'!",L$4,ROW('Full Data'!L64)))),"",INDIRECT(CONCATENATE("'Full Data'!",L$4,ROW('Full Data'!L64))))</f>
        <v>+3,4</v>
      </c>
      <c r="N67" s="40"/>
      <c r="O67" s="40"/>
      <c r="P67" s="40"/>
      <c r="Q67" s="40"/>
      <c r="R67" s="40"/>
      <c r="S67" s="40"/>
    </row>
    <row r="68" spans="1:19" ht="12.75" customHeight="1">
      <c r="A68" s="16">
        <f ca="1">IF(ISBLANK(INDIRECT(CONCATENATE("'Full Data'!",A$4,ROW('Full Data'!A65)))),"",INDIRECT(CONCATENATE("'Full Data'!",A$4,ROW('Full Data'!A65))))</f>
        <v>60</v>
      </c>
      <c r="B68" s="16" t="str">
        <f ca="1">IF(ISBLANK(INDIRECT(CONCATENATE("'Full Data'!",B$4,ROW('Full Data'!B65)))),"",INDIRECT(CONCATENATE("'Full Data'!",B$4,ROW('Full Data'!B65))))</f>
        <v>Nd</v>
      </c>
      <c r="C68" s="16" t="str">
        <f ca="1">IF(ISBLANK(INDIRECT(CONCATENATE("'Full Data'!",C$4,ROW('Full Data'!C65)))),"",INDIRECT(CONCATENATE("'Full Data'!",C$4,ROW('Full Data'!C65))))</f>
        <v>neodymium</v>
      </c>
      <c r="D68" s="16" t="str">
        <f ca="1">IF(ISBLANK(INDIRECT(CONCATENATE("'Full Data'!",D$4,ROW('Full Data'!D65)))),"",INDIRECT(CONCATENATE("'Full Data'!",D$4,ROW('Full Data'!D65))))</f>
        <v>144.2</v>
      </c>
      <c r="E68" s="16">
        <f ca="1">IF(ISBLANK(INDIRECT(CONCATENATE("'Full Data'!",E$4,ROW('Full Data'!E65)))),"",INDIRECT(CONCATENATE("'Full Data'!",E$4,ROW('Full Data'!E65))))</f>
        <v>1016</v>
      </c>
      <c r="F68" s="16">
        <f ca="1">IF(ISBLANK(INDIRECT(CONCATENATE("'Full Data'!",F$4,ROW('Full Data'!F65)))),"",INDIRECT(CONCATENATE("'Full Data'!",F$4,ROW('Full Data'!F65))))</f>
        <v>3127</v>
      </c>
      <c r="G68" s="16">
        <f ca="1">IF(ISBLANK(INDIRECT(CONCATENATE("'Full Data'!",G$4,ROW('Full Data'!G65)))),"",INDIRECT(CONCATENATE("'Full Data'!",G$4,ROW('Full Data'!G65))))</f>
        <v>7</v>
      </c>
      <c r="H68" s="16">
        <f ca="1">IF(ISBLANK(INDIRECT(CONCATENATE("'Full Data'!",H$4,ROW('Full Data'!H65)))),"",INDIRECT(CONCATENATE("'Full Data'!",H$4,ROW('Full Data'!H65))))</f>
        <v>1.14</v>
      </c>
      <c r="I68" s="16">
        <f ca="1">IF(ISBLANK(INDIRECT(CONCATENATE("'Full Data'!",I$4,ROW('Full Data'!I65)))),"",INDIRECT(CONCATENATE("'Full Data'!",I$4,ROW('Full Data'!I65))))</f>
        <v>533</v>
      </c>
      <c r="J68" s="16">
        <f ca="1">IF(ISBLANK(INDIRECT(CONCATENATE("'Full Data'!",J$4,ROW('Full Data'!J65)))),"",INDIRECT(CONCATENATE("'Full Data'!",J$4,ROW('Full Data'!J65))))</f>
      </c>
      <c r="K68" s="16">
        <f ca="1">IF(ISBLANK(INDIRECT(CONCATENATE("'Full Data'!",K$4,ROW('Full Data'!K65)))),"",INDIRECT(CONCATENATE("'Full Data'!",K$4,ROW('Full Data'!K65))))</f>
      </c>
      <c r="L68" s="16" t="str">
        <f ca="1">IF(ISBLANK(INDIRECT(CONCATENATE("'Full Data'!",L$4,ROW('Full Data'!L65)))),"",INDIRECT(CONCATENATE("'Full Data'!",L$4,ROW('Full Data'!L65))))</f>
        <v>+3</v>
      </c>
      <c r="N68" s="40"/>
      <c r="O68" s="40"/>
      <c r="P68" s="40"/>
      <c r="Q68" s="40"/>
      <c r="R68" s="40"/>
      <c r="S68" s="40"/>
    </row>
    <row r="69" spans="1:19" ht="12.75" customHeight="1">
      <c r="A69" s="16">
        <f ca="1">IF(ISBLANK(INDIRECT(CONCATENATE("'Full Data'!",A$4,ROW('Full Data'!A66)))),"",INDIRECT(CONCATENATE("'Full Data'!",A$4,ROW('Full Data'!A66))))</f>
        <v>61</v>
      </c>
      <c r="B69" s="16" t="str">
        <f ca="1">IF(ISBLANK(INDIRECT(CONCATENATE("'Full Data'!",B$4,ROW('Full Data'!B66)))),"",INDIRECT(CONCATENATE("'Full Data'!",B$4,ROW('Full Data'!B66))))</f>
        <v>Pm</v>
      </c>
      <c r="C69" s="16" t="str">
        <f ca="1">IF(ISBLANK(INDIRECT(CONCATENATE("'Full Data'!",C$4,ROW('Full Data'!C66)))),"",INDIRECT(CONCATENATE("'Full Data'!",C$4,ROW('Full Data'!C66))))</f>
        <v>promethium</v>
      </c>
      <c r="D69" s="16" t="str">
        <f ca="1">IF(ISBLANK(INDIRECT(CONCATENATE("'Full Data'!",D$4,ROW('Full Data'!D66)))),"",INDIRECT(CONCATENATE("'Full Data'!",D$4,ROW('Full Data'!D66))))</f>
        <v>145</v>
      </c>
      <c r="E69" s="16">
        <f ca="1">IF(ISBLANK(INDIRECT(CONCATENATE("'Full Data'!",E$4,ROW('Full Data'!E66)))),"",INDIRECT(CONCATENATE("'Full Data'!",E$4,ROW('Full Data'!E66))))</f>
        <v>1042</v>
      </c>
      <c r="F69" s="16">
        <f ca="1">IF(ISBLANK(INDIRECT(CONCATENATE("'Full Data'!",F$4,ROW('Full Data'!F66)))),"",INDIRECT(CONCATENATE("'Full Data'!",F$4,ROW('Full Data'!F66))))</f>
        <v>3000</v>
      </c>
      <c r="G69" s="16">
        <f ca="1">IF(ISBLANK(INDIRECT(CONCATENATE("'Full Data'!",G$4,ROW('Full Data'!G66)))),"",INDIRECT(CONCATENATE("'Full Data'!",G$4,ROW('Full Data'!G66))))</f>
        <v>7.26</v>
      </c>
      <c r="H69" s="16">
        <f ca="1">IF(ISBLANK(INDIRECT(CONCATENATE("'Full Data'!",H$4,ROW('Full Data'!H66)))),"",INDIRECT(CONCATENATE("'Full Data'!",H$4,ROW('Full Data'!H66))))</f>
      </c>
      <c r="I69" s="16">
        <f ca="1">IF(ISBLANK(INDIRECT(CONCATENATE("'Full Data'!",I$4,ROW('Full Data'!I66)))),"",INDIRECT(CONCATENATE("'Full Data'!",I$4,ROW('Full Data'!I66))))</f>
        <v>535</v>
      </c>
      <c r="J69" s="16">
        <f ca="1">IF(ISBLANK(INDIRECT(CONCATENATE("'Full Data'!",J$4,ROW('Full Data'!J66)))),"",INDIRECT(CONCATENATE("'Full Data'!",J$4,ROW('Full Data'!J66))))</f>
      </c>
      <c r="K69" s="16">
        <f ca="1">IF(ISBLANK(INDIRECT(CONCATENATE("'Full Data'!",K$4,ROW('Full Data'!K66)))),"",INDIRECT(CONCATENATE("'Full Data'!",K$4,ROW('Full Data'!K66))))</f>
      </c>
      <c r="L69" s="16" t="str">
        <f ca="1">IF(ISBLANK(INDIRECT(CONCATENATE("'Full Data'!",L$4,ROW('Full Data'!L66)))),"",INDIRECT(CONCATENATE("'Full Data'!",L$4,ROW('Full Data'!L66))))</f>
        <v>+3</v>
      </c>
      <c r="N69" s="40"/>
      <c r="O69" s="40"/>
      <c r="P69" s="40"/>
      <c r="Q69" s="40"/>
      <c r="R69" s="40"/>
      <c r="S69" s="40"/>
    </row>
    <row r="70" spans="1:19" ht="12.75" customHeight="1">
      <c r="A70" s="16">
        <f ca="1">IF(ISBLANK(INDIRECT(CONCATENATE("'Full Data'!",A$4,ROW('Full Data'!A67)))),"",INDIRECT(CONCATENATE("'Full Data'!",A$4,ROW('Full Data'!A67))))</f>
        <v>62</v>
      </c>
      <c r="B70" s="16" t="str">
        <f ca="1">IF(ISBLANK(INDIRECT(CONCATENATE("'Full Data'!",B$4,ROW('Full Data'!B67)))),"",INDIRECT(CONCATENATE("'Full Data'!",B$4,ROW('Full Data'!B67))))</f>
        <v>Sm</v>
      </c>
      <c r="C70" s="16" t="str">
        <f ca="1">IF(ISBLANK(INDIRECT(CONCATENATE("'Full Data'!",C$4,ROW('Full Data'!C67)))),"",INDIRECT(CONCATENATE("'Full Data'!",C$4,ROW('Full Data'!C67))))</f>
        <v>samarium</v>
      </c>
      <c r="D70" s="16" t="str">
        <f ca="1">IF(ISBLANK(INDIRECT(CONCATENATE("'Full Data'!",D$4,ROW('Full Data'!D67)))),"",INDIRECT(CONCATENATE("'Full Data'!",D$4,ROW('Full Data'!D67))))</f>
        <v>150.4</v>
      </c>
      <c r="E70" s="16">
        <f ca="1">IF(ISBLANK(INDIRECT(CONCATENATE("'Full Data'!",E$4,ROW('Full Data'!E67)))),"",INDIRECT(CONCATENATE("'Full Data'!",E$4,ROW('Full Data'!E67))))</f>
        <v>1074</v>
      </c>
      <c r="F70" s="16">
        <f ca="1">IF(ISBLANK(INDIRECT(CONCATENATE("'Full Data'!",F$4,ROW('Full Data'!F67)))),"",INDIRECT(CONCATENATE("'Full Data'!",F$4,ROW('Full Data'!F67))))</f>
        <v>1794</v>
      </c>
      <c r="G70" s="16">
        <f ca="1">IF(ISBLANK(INDIRECT(CONCATENATE("'Full Data'!",G$4,ROW('Full Data'!G67)))),"",INDIRECT(CONCATENATE("'Full Data'!",G$4,ROW('Full Data'!G67))))</f>
        <v>7.52</v>
      </c>
      <c r="H70" s="16">
        <f ca="1">IF(ISBLANK(INDIRECT(CONCATENATE("'Full Data'!",H$4,ROW('Full Data'!H67)))),"",INDIRECT(CONCATENATE("'Full Data'!",H$4,ROW('Full Data'!H67))))</f>
        <v>1.17</v>
      </c>
      <c r="I70" s="16">
        <f ca="1">IF(ISBLANK(INDIRECT(CONCATENATE("'Full Data'!",I$4,ROW('Full Data'!I67)))),"",INDIRECT(CONCATENATE("'Full Data'!",I$4,ROW('Full Data'!I67))))</f>
        <v>545</v>
      </c>
      <c r="J70" s="16">
        <f ca="1">IF(ISBLANK(INDIRECT(CONCATENATE("'Full Data'!",J$4,ROW('Full Data'!J67)))),"",INDIRECT(CONCATENATE("'Full Data'!",J$4,ROW('Full Data'!J67))))</f>
      </c>
      <c r="K70" s="16">
        <f ca="1">IF(ISBLANK(INDIRECT(CONCATENATE("'Full Data'!",K$4,ROW('Full Data'!K67)))),"",INDIRECT(CONCATENATE("'Full Data'!",K$4,ROW('Full Data'!K67))))</f>
      </c>
      <c r="L70" s="16" t="str">
        <f ca="1">IF(ISBLANK(INDIRECT(CONCATENATE("'Full Data'!",L$4,ROW('Full Data'!L67)))),"",INDIRECT(CONCATENATE("'Full Data'!",L$4,ROW('Full Data'!L67))))</f>
        <v>+3,2</v>
      </c>
      <c r="N70" s="40"/>
      <c r="O70" s="40"/>
      <c r="P70" s="40"/>
      <c r="Q70" s="40"/>
      <c r="R70" s="40"/>
      <c r="S70" s="40"/>
    </row>
    <row r="71" spans="1:19" ht="12.75" customHeight="1">
      <c r="A71" s="16">
        <f ca="1">IF(ISBLANK(INDIRECT(CONCATENATE("'Full Data'!",A$4,ROW('Full Data'!A68)))),"",INDIRECT(CONCATENATE("'Full Data'!",A$4,ROW('Full Data'!A68))))</f>
        <v>63</v>
      </c>
      <c r="B71" s="16" t="str">
        <f ca="1">IF(ISBLANK(INDIRECT(CONCATENATE("'Full Data'!",B$4,ROW('Full Data'!B68)))),"",INDIRECT(CONCATENATE("'Full Data'!",B$4,ROW('Full Data'!B68))))</f>
        <v>Eu</v>
      </c>
      <c r="C71" s="16" t="str">
        <f ca="1">IF(ISBLANK(INDIRECT(CONCATENATE("'Full Data'!",C$4,ROW('Full Data'!C68)))),"",INDIRECT(CONCATENATE("'Full Data'!",C$4,ROW('Full Data'!C68))))</f>
        <v>europium</v>
      </c>
      <c r="D71" s="16" t="str">
        <f ca="1">IF(ISBLANK(INDIRECT(CONCATENATE("'Full Data'!",D$4,ROW('Full Data'!D68)))),"",INDIRECT(CONCATENATE("'Full Data'!",D$4,ROW('Full Data'!D68))))</f>
        <v>152.0</v>
      </c>
      <c r="E71" s="16">
        <f ca="1">IF(ISBLANK(INDIRECT(CONCATENATE("'Full Data'!",E$4,ROW('Full Data'!E68)))),"",INDIRECT(CONCATENATE("'Full Data'!",E$4,ROW('Full Data'!E68))))</f>
        <v>822</v>
      </c>
      <c r="F71" s="16">
        <f ca="1">IF(ISBLANK(INDIRECT(CONCATENATE("'Full Data'!",F$4,ROW('Full Data'!F68)))),"",INDIRECT(CONCATENATE("'Full Data'!",F$4,ROW('Full Data'!F68))))</f>
        <v>1529</v>
      </c>
      <c r="G71" s="16">
        <f ca="1">IF(ISBLANK(INDIRECT(CONCATENATE("'Full Data'!",G$4,ROW('Full Data'!G68)))),"",INDIRECT(CONCATENATE("'Full Data'!",G$4,ROW('Full Data'!G68))))</f>
        <v>5.24</v>
      </c>
      <c r="H71" s="16">
        <f ca="1">IF(ISBLANK(INDIRECT(CONCATENATE("'Full Data'!",H$4,ROW('Full Data'!H68)))),"",INDIRECT(CONCATENATE("'Full Data'!",H$4,ROW('Full Data'!H68))))</f>
      </c>
      <c r="I71" s="16">
        <f ca="1">IF(ISBLANK(INDIRECT(CONCATENATE("'Full Data'!",I$4,ROW('Full Data'!I68)))),"",INDIRECT(CONCATENATE("'Full Data'!",I$4,ROW('Full Data'!I68))))</f>
        <v>547</v>
      </c>
      <c r="J71" s="16">
        <f ca="1">IF(ISBLANK(INDIRECT(CONCATENATE("'Full Data'!",J$4,ROW('Full Data'!J68)))),"",INDIRECT(CONCATENATE("'Full Data'!",J$4,ROW('Full Data'!J68))))</f>
      </c>
      <c r="K71" s="16">
        <f ca="1">IF(ISBLANK(INDIRECT(CONCATENATE("'Full Data'!",K$4,ROW('Full Data'!K68)))),"",INDIRECT(CONCATENATE("'Full Data'!",K$4,ROW('Full Data'!K68))))</f>
      </c>
      <c r="L71" s="16" t="str">
        <f ca="1">IF(ISBLANK(INDIRECT(CONCATENATE("'Full Data'!",L$4,ROW('Full Data'!L68)))),"",INDIRECT(CONCATENATE("'Full Data'!",L$4,ROW('Full Data'!L68))))</f>
        <v>+3,2</v>
      </c>
      <c r="N71" s="40"/>
      <c r="O71" s="40"/>
      <c r="P71" s="40"/>
      <c r="Q71" s="40"/>
      <c r="R71" s="40"/>
      <c r="S71" s="40"/>
    </row>
    <row r="72" spans="1:19" ht="12.75" customHeight="1">
      <c r="A72" s="16">
        <f ca="1">IF(ISBLANK(INDIRECT(CONCATENATE("'Full Data'!",A$4,ROW('Full Data'!A69)))),"",INDIRECT(CONCATENATE("'Full Data'!",A$4,ROW('Full Data'!A69))))</f>
        <v>64</v>
      </c>
      <c r="B72" s="16" t="str">
        <f ca="1">IF(ISBLANK(INDIRECT(CONCATENATE("'Full Data'!",B$4,ROW('Full Data'!B69)))),"",INDIRECT(CONCATENATE("'Full Data'!",B$4,ROW('Full Data'!B69))))</f>
        <v>Gd</v>
      </c>
      <c r="C72" s="16" t="str">
        <f ca="1">IF(ISBLANK(INDIRECT(CONCATENATE("'Full Data'!",C$4,ROW('Full Data'!C69)))),"",INDIRECT(CONCATENATE("'Full Data'!",C$4,ROW('Full Data'!C69))))</f>
        <v>gadolinium</v>
      </c>
      <c r="D72" s="16" t="str">
        <f ca="1">IF(ISBLANK(INDIRECT(CONCATENATE("'Full Data'!",D$4,ROW('Full Data'!D69)))),"",INDIRECT(CONCATENATE("'Full Data'!",D$4,ROW('Full Data'!D69))))</f>
        <v>157.3</v>
      </c>
      <c r="E72" s="16">
        <f ca="1">IF(ISBLANK(INDIRECT(CONCATENATE("'Full Data'!",E$4,ROW('Full Data'!E69)))),"",INDIRECT(CONCATENATE("'Full Data'!",E$4,ROW('Full Data'!E69))))</f>
        <v>1313</v>
      </c>
      <c r="F72" s="16">
        <f ca="1">IF(ISBLANK(INDIRECT(CONCATENATE("'Full Data'!",F$4,ROW('Full Data'!F69)))),"",INDIRECT(CONCATENATE("'Full Data'!",F$4,ROW('Full Data'!F69))))</f>
        <v>3273</v>
      </c>
      <c r="G72" s="16">
        <f ca="1">IF(ISBLANK(INDIRECT(CONCATENATE("'Full Data'!",G$4,ROW('Full Data'!G69)))),"",INDIRECT(CONCATENATE("'Full Data'!",G$4,ROW('Full Data'!G69))))</f>
        <v>7.9</v>
      </c>
      <c r="H72" s="16">
        <f ca="1">IF(ISBLANK(INDIRECT(CONCATENATE("'Full Data'!",H$4,ROW('Full Data'!H69)))),"",INDIRECT(CONCATENATE("'Full Data'!",H$4,ROW('Full Data'!H69))))</f>
        <v>1.2</v>
      </c>
      <c r="I72" s="16">
        <f ca="1">IF(ISBLANK(INDIRECT(CONCATENATE("'Full Data'!",I$4,ROW('Full Data'!I69)))),"",INDIRECT(CONCATENATE("'Full Data'!",I$4,ROW('Full Data'!I69))))</f>
        <v>593</v>
      </c>
      <c r="J72" s="16">
        <f ca="1">IF(ISBLANK(INDIRECT(CONCATENATE("'Full Data'!",J$4,ROW('Full Data'!J69)))),"",INDIRECT(CONCATENATE("'Full Data'!",J$4,ROW('Full Data'!J69))))</f>
      </c>
      <c r="K72" s="16">
        <f ca="1">IF(ISBLANK(INDIRECT(CONCATENATE("'Full Data'!",K$4,ROW('Full Data'!K69)))),"",INDIRECT(CONCATENATE("'Full Data'!",K$4,ROW('Full Data'!K69))))</f>
      </c>
      <c r="L72" s="16" t="str">
        <f ca="1">IF(ISBLANK(INDIRECT(CONCATENATE("'Full Data'!",L$4,ROW('Full Data'!L69)))),"",INDIRECT(CONCATENATE("'Full Data'!",L$4,ROW('Full Data'!L69))))</f>
        <v>+3</v>
      </c>
      <c r="N72" s="40"/>
      <c r="O72" s="40"/>
      <c r="P72" s="40"/>
      <c r="Q72" s="40"/>
      <c r="R72" s="40"/>
      <c r="S72" s="40"/>
    </row>
    <row r="73" spans="1:19" ht="12.75" customHeight="1">
      <c r="A73" s="16">
        <f ca="1">IF(ISBLANK(INDIRECT(CONCATENATE("'Full Data'!",A$4,ROW('Full Data'!A70)))),"",INDIRECT(CONCATENATE("'Full Data'!",A$4,ROW('Full Data'!A70))))</f>
        <v>65</v>
      </c>
      <c r="B73" s="16" t="str">
        <f ca="1">IF(ISBLANK(INDIRECT(CONCATENATE("'Full Data'!",B$4,ROW('Full Data'!B70)))),"",INDIRECT(CONCATENATE("'Full Data'!",B$4,ROW('Full Data'!B70))))</f>
        <v>Tb</v>
      </c>
      <c r="C73" s="16" t="str">
        <f ca="1">IF(ISBLANK(INDIRECT(CONCATENATE("'Full Data'!",C$4,ROW('Full Data'!C70)))),"",INDIRECT(CONCATENATE("'Full Data'!",C$4,ROW('Full Data'!C70))))</f>
        <v>terbium</v>
      </c>
      <c r="D73" s="16" t="str">
        <f ca="1">IF(ISBLANK(INDIRECT(CONCATENATE("'Full Data'!",D$4,ROW('Full Data'!D70)))),"",INDIRECT(CONCATENATE("'Full Data'!",D$4,ROW('Full Data'!D70))))</f>
        <v>158.9</v>
      </c>
      <c r="E73" s="16">
        <f ca="1">IF(ISBLANK(INDIRECT(CONCATENATE("'Full Data'!",E$4,ROW('Full Data'!E70)))),"",INDIRECT(CONCATENATE("'Full Data'!",E$4,ROW('Full Data'!E70))))</f>
        <v>1365</v>
      </c>
      <c r="F73" s="16">
        <f ca="1">IF(ISBLANK(INDIRECT(CONCATENATE("'Full Data'!",F$4,ROW('Full Data'!F70)))),"",INDIRECT(CONCATENATE("'Full Data'!",F$4,ROW('Full Data'!F70))))</f>
        <v>3230</v>
      </c>
      <c r="G73" s="16">
        <f ca="1">IF(ISBLANK(INDIRECT(CONCATENATE("'Full Data'!",G$4,ROW('Full Data'!G70)))),"",INDIRECT(CONCATENATE("'Full Data'!",G$4,ROW('Full Data'!G70))))</f>
        <v>8.23</v>
      </c>
      <c r="H73" s="16">
        <f ca="1">IF(ISBLANK(INDIRECT(CONCATENATE("'Full Data'!",H$4,ROW('Full Data'!H70)))),"",INDIRECT(CONCATENATE("'Full Data'!",H$4,ROW('Full Data'!H70))))</f>
      </c>
      <c r="I73" s="16">
        <f ca="1">IF(ISBLANK(INDIRECT(CONCATENATE("'Full Data'!",I$4,ROW('Full Data'!I70)))),"",INDIRECT(CONCATENATE("'Full Data'!",I$4,ROW('Full Data'!I70))))</f>
        <v>569</v>
      </c>
      <c r="J73" s="16">
        <f ca="1">IF(ISBLANK(INDIRECT(CONCATENATE("'Full Data'!",J$4,ROW('Full Data'!J70)))),"",INDIRECT(CONCATENATE("'Full Data'!",J$4,ROW('Full Data'!J70))))</f>
      </c>
      <c r="K73" s="16">
        <f ca="1">IF(ISBLANK(INDIRECT(CONCATENATE("'Full Data'!",K$4,ROW('Full Data'!K70)))),"",INDIRECT(CONCATENATE("'Full Data'!",K$4,ROW('Full Data'!K70))))</f>
      </c>
      <c r="L73" s="16" t="str">
        <f ca="1">IF(ISBLANK(INDIRECT(CONCATENATE("'Full Data'!",L$4,ROW('Full Data'!L70)))),"",INDIRECT(CONCATENATE("'Full Data'!",L$4,ROW('Full Data'!L70))))</f>
        <v>+3,4</v>
      </c>
      <c r="N73" s="40"/>
      <c r="O73" s="40"/>
      <c r="P73" s="40"/>
      <c r="Q73" s="40"/>
      <c r="R73" s="40"/>
      <c r="S73" s="40"/>
    </row>
    <row r="74" spans="1:19" ht="12.75" customHeight="1">
      <c r="A74" s="16">
        <f ca="1">IF(ISBLANK(INDIRECT(CONCATENATE("'Full Data'!",A$4,ROW('Full Data'!A71)))),"",INDIRECT(CONCATENATE("'Full Data'!",A$4,ROW('Full Data'!A71))))</f>
        <v>66</v>
      </c>
      <c r="B74" s="16" t="str">
        <f ca="1">IF(ISBLANK(INDIRECT(CONCATENATE("'Full Data'!",B$4,ROW('Full Data'!B71)))),"",INDIRECT(CONCATENATE("'Full Data'!",B$4,ROW('Full Data'!B71))))</f>
        <v>Dy</v>
      </c>
      <c r="C74" s="16" t="str">
        <f ca="1">IF(ISBLANK(INDIRECT(CONCATENATE("'Full Data'!",C$4,ROW('Full Data'!C71)))),"",INDIRECT(CONCATENATE("'Full Data'!",C$4,ROW('Full Data'!C71))))</f>
        <v>dysprosium</v>
      </c>
      <c r="D74" s="16" t="str">
        <f ca="1">IF(ISBLANK(INDIRECT(CONCATENATE("'Full Data'!",D$4,ROW('Full Data'!D71)))),"",INDIRECT(CONCATENATE("'Full Data'!",D$4,ROW('Full Data'!D71))))</f>
        <v>162.5</v>
      </c>
      <c r="E74" s="16">
        <f ca="1">IF(ISBLANK(INDIRECT(CONCATENATE("'Full Data'!",E$4,ROW('Full Data'!E71)))),"",INDIRECT(CONCATENATE("'Full Data'!",E$4,ROW('Full Data'!E71))))</f>
        <v>1412</v>
      </c>
      <c r="F74" s="16">
        <f ca="1">IF(ISBLANK(INDIRECT(CONCATENATE("'Full Data'!",F$4,ROW('Full Data'!F71)))),"",INDIRECT(CONCATENATE("'Full Data'!",F$4,ROW('Full Data'!F71))))</f>
        <v>2567</v>
      </c>
      <c r="G74" s="16">
        <f ca="1">IF(ISBLANK(INDIRECT(CONCATENATE("'Full Data'!",G$4,ROW('Full Data'!G71)))),"",INDIRECT(CONCATENATE("'Full Data'!",G$4,ROW('Full Data'!G71))))</f>
        <v>8.55</v>
      </c>
      <c r="H74" s="16">
        <f ca="1">IF(ISBLANK(INDIRECT(CONCATENATE("'Full Data'!",H$4,ROW('Full Data'!H71)))),"",INDIRECT(CONCATENATE("'Full Data'!",H$4,ROW('Full Data'!H71))))</f>
        <v>1.22</v>
      </c>
      <c r="I74" s="16">
        <f ca="1">IF(ISBLANK(INDIRECT(CONCATENATE("'Full Data'!",I$4,ROW('Full Data'!I71)))),"",INDIRECT(CONCATENATE("'Full Data'!",I$4,ROW('Full Data'!I71))))</f>
        <v>573</v>
      </c>
      <c r="J74" s="16">
        <f ca="1">IF(ISBLANK(INDIRECT(CONCATENATE("'Full Data'!",J$4,ROW('Full Data'!J71)))),"",INDIRECT(CONCATENATE("'Full Data'!",J$4,ROW('Full Data'!J71))))</f>
      </c>
      <c r="K74" s="16">
        <f ca="1">IF(ISBLANK(INDIRECT(CONCATENATE("'Full Data'!",K$4,ROW('Full Data'!K71)))),"",INDIRECT(CONCATENATE("'Full Data'!",K$4,ROW('Full Data'!K71))))</f>
      </c>
      <c r="L74" s="16" t="str">
        <f ca="1">IF(ISBLANK(INDIRECT(CONCATENATE("'Full Data'!",L$4,ROW('Full Data'!L71)))),"",INDIRECT(CONCATENATE("'Full Data'!",L$4,ROW('Full Data'!L71))))</f>
        <v>+3</v>
      </c>
      <c r="N74" s="40"/>
      <c r="O74" s="40"/>
      <c r="P74" s="40"/>
      <c r="Q74" s="40"/>
      <c r="R74" s="40"/>
      <c r="S74" s="40"/>
    </row>
    <row r="75" spans="1:19" ht="12.75" customHeight="1">
      <c r="A75" s="16">
        <f ca="1">IF(ISBLANK(INDIRECT(CONCATENATE("'Full Data'!",A$4,ROW('Full Data'!A72)))),"",INDIRECT(CONCATENATE("'Full Data'!",A$4,ROW('Full Data'!A72))))</f>
        <v>67</v>
      </c>
      <c r="B75" s="16" t="str">
        <f ca="1">IF(ISBLANK(INDIRECT(CONCATENATE("'Full Data'!",B$4,ROW('Full Data'!B72)))),"",INDIRECT(CONCATENATE("'Full Data'!",B$4,ROW('Full Data'!B72))))</f>
        <v>Ho</v>
      </c>
      <c r="C75" s="16" t="str">
        <f ca="1">IF(ISBLANK(INDIRECT(CONCATENATE("'Full Data'!",C$4,ROW('Full Data'!C72)))),"",INDIRECT(CONCATENATE("'Full Data'!",C$4,ROW('Full Data'!C72))))</f>
        <v>holmium</v>
      </c>
      <c r="D75" s="16" t="str">
        <f ca="1">IF(ISBLANK(INDIRECT(CONCATENATE("'Full Data'!",D$4,ROW('Full Data'!D72)))),"",INDIRECT(CONCATENATE("'Full Data'!",D$4,ROW('Full Data'!D72))))</f>
        <v>164.9</v>
      </c>
      <c r="E75" s="16">
        <f ca="1">IF(ISBLANK(INDIRECT(CONCATENATE("'Full Data'!",E$4,ROW('Full Data'!E72)))),"",INDIRECT(CONCATENATE("'Full Data'!",E$4,ROW('Full Data'!E72))))</f>
        <v>1474</v>
      </c>
      <c r="F75" s="16">
        <f ca="1">IF(ISBLANK(INDIRECT(CONCATENATE("'Full Data'!",F$4,ROW('Full Data'!F72)))),"",INDIRECT(CONCATENATE("'Full Data'!",F$4,ROW('Full Data'!F72))))</f>
        <v>2700</v>
      </c>
      <c r="G75" s="16">
        <f ca="1">IF(ISBLANK(INDIRECT(CONCATENATE("'Full Data'!",G$4,ROW('Full Data'!G72)))),"",INDIRECT(CONCATENATE("'Full Data'!",G$4,ROW('Full Data'!G72))))</f>
        <v>8.8</v>
      </c>
      <c r="H75" s="16">
        <f ca="1">IF(ISBLANK(INDIRECT(CONCATENATE("'Full Data'!",H$4,ROW('Full Data'!H72)))),"",INDIRECT(CONCATENATE("'Full Data'!",H$4,ROW('Full Data'!H72))))</f>
        <v>1.23</v>
      </c>
      <c r="I75" s="16">
        <f ca="1">IF(ISBLANK(INDIRECT(CONCATENATE("'Full Data'!",I$4,ROW('Full Data'!I72)))),"",INDIRECT(CONCATENATE("'Full Data'!",I$4,ROW('Full Data'!I72))))</f>
        <v>581</v>
      </c>
      <c r="J75" s="16">
        <f ca="1">IF(ISBLANK(INDIRECT(CONCATENATE("'Full Data'!",J$4,ROW('Full Data'!J72)))),"",INDIRECT(CONCATENATE("'Full Data'!",J$4,ROW('Full Data'!J72))))</f>
      </c>
      <c r="K75" s="16">
        <f ca="1">IF(ISBLANK(INDIRECT(CONCATENATE("'Full Data'!",K$4,ROW('Full Data'!K72)))),"",INDIRECT(CONCATENATE("'Full Data'!",K$4,ROW('Full Data'!K72))))</f>
      </c>
      <c r="L75" s="16" t="str">
        <f ca="1">IF(ISBLANK(INDIRECT(CONCATENATE("'Full Data'!",L$4,ROW('Full Data'!L72)))),"",INDIRECT(CONCATENATE("'Full Data'!",L$4,ROW('Full Data'!L72))))</f>
        <v>+3</v>
      </c>
      <c r="N75" s="40"/>
      <c r="O75" s="40"/>
      <c r="P75" s="40"/>
      <c r="Q75" s="40"/>
      <c r="R75" s="40"/>
      <c r="S75" s="40"/>
    </row>
    <row r="76" spans="1:19" ht="12.75" customHeight="1">
      <c r="A76" s="16">
        <f ca="1">IF(ISBLANK(INDIRECT(CONCATENATE("'Full Data'!",A$4,ROW('Full Data'!A73)))),"",INDIRECT(CONCATENATE("'Full Data'!",A$4,ROW('Full Data'!A73))))</f>
        <v>68</v>
      </c>
      <c r="B76" s="16" t="str">
        <f ca="1">IF(ISBLANK(INDIRECT(CONCATENATE("'Full Data'!",B$4,ROW('Full Data'!B73)))),"",INDIRECT(CONCATENATE("'Full Data'!",B$4,ROW('Full Data'!B73))))</f>
        <v>Er</v>
      </c>
      <c r="C76" s="16" t="str">
        <f ca="1">IF(ISBLANK(INDIRECT(CONCATENATE("'Full Data'!",C$4,ROW('Full Data'!C73)))),"",INDIRECT(CONCATENATE("'Full Data'!",C$4,ROW('Full Data'!C73))))</f>
        <v>erbium</v>
      </c>
      <c r="D76" s="16" t="str">
        <f ca="1">IF(ISBLANK(INDIRECT(CONCATENATE("'Full Data'!",D$4,ROW('Full Data'!D73)))),"",INDIRECT(CONCATENATE("'Full Data'!",D$4,ROW('Full Data'!D73))))</f>
        <v>167.3</v>
      </c>
      <c r="E76" s="16">
        <f ca="1">IF(ISBLANK(INDIRECT(CONCATENATE("'Full Data'!",E$4,ROW('Full Data'!E73)))),"",INDIRECT(CONCATENATE("'Full Data'!",E$4,ROW('Full Data'!E73))))</f>
        <v>1529</v>
      </c>
      <c r="F76" s="16">
        <f ca="1">IF(ISBLANK(INDIRECT(CONCATENATE("'Full Data'!",F$4,ROW('Full Data'!F73)))),"",INDIRECT(CONCATENATE("'Full Data'!",F$4,ROW('Full Data'!F73))))</f>
        <v>2868</v>
      </c>
      <c r="G76" s="16">
        <f ca="1">IF(ISBLANK(INDIRECT(CONCATENATE("'Full Data'!",G$4,ROW('Full Data'!G73)))),"",INDIRECT(CONCATENATE("'Full Data'!",G$4,ROW('Full Data'!G73))))</f>
        <v>9.07</v>
      </c>
      <c r="H76" s="16">
        <f ca="1">IF(ISBLANK(INDIRECT(CONCATENATE("'Full Data'!",H$4,ROW('Full Data'!H73)))),"",INDIRECT(CONCATENATE("'Full Data'!",H$4,ROW('Full Data'!H73))))</f>
        <v>1.24</v>
      </c>
      <c r="I76" s="16">
        <f ca="1">IF(ISBLANK(INDIRECT(CONCATENATE("'Full Data'!",I$4,ROW('Full Data'!I73)))),"",INDIRECT(CONCATENATE("'Full Data'!",I$4,ROW('Full Data'!I73))))</f>
        <v>589</v>
      </c>
      <c r="J76" s="16">
        <f ca="1">IF(ISBLANK(INDIRECT(CONCATENATE("'Full Data'!",J$4,ROW('Full Data'!J73)))),"",INDIRECT(CONCATENATE("'Full Data'!",J$4,ROW('Full Data'!J73))))</f>
      </c>
      <c r="K76" s="16">
        <f ca="1">IF(ISBLANK(INDIRECT(CONCATENATE("'Full Data'!",K$4,ROW('Full Data'!K73)))),"",INDIRECT(CONCATENATE("'Full Data'!",K$4,ROW('Full Data'!K73))))</f>
      </c>
      <c r="L76" s="16" t="str">
        <f ca="1">IF(ISBLANK(INDIRECT(CONCATENATE("'Full Data'!",L$4,ROW('Full Data'!L73)))),"",INDIRECT(CONCATENATE("'Full Data'!",L$4,ROW('Full Data'!L73))))</f>
        <v>+3</v>
      </c>
      <c r="N76" s="40"/>
      <c r="O76" s="40"/>
      <c r="P76" s="40"/>
      <c r="Q76" s="40"/>
      <c r="R76" s="40"/>
      <c r="S76" s="40"/>
    </row>
    <row r="77" spans="1:19" ht="12.75" customHeight="1">
      <c r="A77" s="16">
        <f ca="1">IF(ISBLANK(INDIRECT(CONCATENATE("'Full Data'!",A$4,ROW('Full Data'!A74)))),"",INDIRECT(CONCATENATE("'Full Data'!",A$4,ROW('Full Data'!A74))))</f>
        <v>69</v>
      </c>
      <c r="B77" s="16" t="str">
        <f ca="1">IF(ISBLANK(INDIRECT(CONCATENATE("'Full Data'!",B$4,ROW('Full Data'!B74)))),"",INDIRECT(CONCATENATE("'Full Data'!",B$4,ROW('Full Data'!B74))))</f>
        <v>Tm</v>
      </c>
      <c r="C77" s="16" t="str">
        <f ca="1">IF(ISBLANK(INDIRECT(CONCATENATE("'Full Data'!",C$4,ROW('Full Data'!C74)))),"",INDIRECT(CONCATENATE("'Full Data'!",C$4,ROW('Full Data'!C74))))</f>
        <v>thulium</v>
      </c>
      <c r="D77" s="16" t="str">
        <f ca="1">IF(ISBLANK(INDIRECT(CONCATENATE("'Full Data'!",D$4,ROW('Full Data'!D74)))),"",INDIRECT(CONCATENATE("'Full Data'!",D$4,ROW('Full Data'!D74))))</f>
        <v>168.9</v>
      </c>
      <c r="E77" s="16">
        <f ca="1">IF(ISBLANK(INDIRECT(CONCATENATE("'Full Data'!",E$4,ROW('Full Data'!E74)))),"",INDIRECT(CONCATENATE("'Full Data'!",E$4,ROW('Full Data'!E74))))</f>
        <v>1545</v>
      </c>
      <c r="F77" s="16">
        <f ca="1">IF(ISBLANK(INDIRECT(CONCATENATE("'Full Data'!",F$4,ROW('Full Data'!F74)))),"",INDIRECT(CONCATENATE("'Full Data'!",F$4,ROW('Full Data'!F74))))</f>
        <v>1950</v>
      </c>
      <c r="G77" s="16">
        <f ca="1">IF(ISBLANK(INDIRECT(CONCATENATE("'Full Data'!",G$4,ROW('Full Data'!G74)))),"",INDIRECT(CONCATENATE("'Full Data'!",G$4,ROW('Full Data'!G74))))</f>
        <v>9.32</v>
      </c>
      <c r="H77" s="16">
        <f ca="1">IF(ISBLANK(INDIRECT(CONCATENATE("'Full Data'!",H$4,ROW('Full Data'!H74)))),"",INDIRECT(CONCATENATE("'Full Data'!",H$4,ROW('Full Data'!H74))))</f>
        <v>1.25</v>
      </c>
      <c r="I77" s="16">
        <f ca="1">IF(ISBLANK(INDIRECT(CONCATENATE("'Full Data'!",I$4,ROW('Full Data'!I74)))),"",INDIRECT(CONCATENATE("'Full Data'!",I$4,ROW('Full Data'!I74))))</f>
        <v>597</v>
      </c>
      <c r="J77" s="16">
        <f ca="1">IF(ISBLANK(INDIRECT(CONCATENATE("'Full Data'!",J$4,ROW('Full Data'!J74)))),"",INDIRECT(CONCATENATE("'Full Data'!",J$4,ROW('Full Data'!J74))))</f>
      </c>
      <c r="K77" s="16">
        <f ca="1">IF(ISBLANK(INDIRECT(CONCATENATE("'Full Data'!",K$4,ROW('Full Data'!K74)))),"",INDIRECT(CONCATENATE("'Full Data'!",K$4,ROW('Full Data'!K74))))</f>
      </c>
      <c r="L77" s="16" t="str">
        <f ca="1">IF(ISBLANK(INDIRECT(CONCATENATE("'Full Data'!",L$4,ROW('Full Data'!L74)))),"",INDIRECT(CONCATENATE("'Full Data'!",L$4,ROW('Full Data'!L74))))</f>
        <v>+3,2</v>
      </c>
      <c r="N77" s="40"/>
      <c r="O77" s="40"/>
      <c r="P77" s="40"/>
      <c r="Q77" s="40"/>
      <c r="R77" s="40"/>
      <c r="S77" s="40"/>
    </row>
    <row r="78" spans="1:19" ht="12.75" customHeight="1">
      <c r="A78" s="16">
        <f ca="1">IF(ISBLANK(INDIRECT(CONCATENATE("'Full Data'!",A$4,ROW('Full Data'!A75)))),"",INDIRECT(CONCATENATE("'Full Data'!",A$4,ROW('Full Data'!A75))))</f>
        <v>70</v>
      </c>
      <c r="B78" s="16" t="str">
        <f ca="1">IF(ISBLANK(INDIRECT(CONCATENATE("'Full Data'!",B$4,ROW('Full Data'!B75)))),"",INDIRECT(CONCATENATE("'Full Data'!",B$4,ROW('Full Data'!B75))))</f>
        <v>Yb</v>
      </c>
      <c r="C78" s="16" t="str">
        <f ca="1">IF(ISBLANK(INDIRECT(CONCATENATE("'Full Data'!",C$4,ROW('Full Data'!C75)))),"",INDIRECT(CONCATENATE("'Full Data'!",C$4,ROW('Full Data'!C75))))</f>
        <v>ytterbium</v>
      </c>
      <c r="D78" s="16" t="str">
        <f ca="1">IF(ISBLANK(INDIRECT(CONCATENATE("'Full Data'!",D$4,ROW('Full Data'!D75)))),"",INDIRECT(CONCATENATE("'Full Data'!",D$4,ROW('Full Data'!D75))))</f>
        <v>173.1</v>
      </c>
      <c r="E78" s="16">
        <f ca="1">IF(ISBLANK(INDIRECT(CONCATENATE("'Full Data'!",E$4,ROW('Full Data'!E75)))),"",INDIRECT(CONCATENATE("'Full Data'!",E$4,ROW('Full Data'!E75))))</f>
        <v>819</v>
      </c>
      <c r="F78" s="16">
        <f ca="1">IF(ISBLANK(INDIRECT(CONCATENATE("'Full Data'!",F$4,ROW('Full Data'!F75)))),"",INDIRECT(CONCATENATE("'Full Data'!",F$4,ROW('Full Data'!F75))))</f>
        <v>1196</v>
      </c>
      <c r="G78" s="16">
        <f ca="1">IF(ISBLANK(INDIRECT(CONCATENATE("'Full Data'!",G$4,ROW('Full Data'!G75)))),"",INDIRECT(CONCATENATE("'Full Data'!",G$4,ROW('Full Data'!G75))))</f>
        <v>6.97</v>
      </c>
      <c r="H78" s="16">
        <f ca="1">IF(ISBLANK(INDIRECT(CONCATENATE("'Full Data'!",H$4,ROW('Full Data'!H75)))),"",INDIRECT(CONCATENATE("'Full Data'!",H$4,ROW('Full Data'!H75))))</f>
      </c>
      <c r="I78" s="16">
        <f ca="1">IF(ISBLANK(INDIRECT(CONCATENATE("'Full Data'!",I$4,ROW('Full Data'!I75)))),"",INDIRECT(CONCATENATE("'Full Data'!",I$4,ROW('Full Data'!I75))))</f>
        <v>603</v>
      </c>
      <c r="J78" s="16">
        <f ca="1">IF(ISBLANK(INDIRECT(CONCATENATE("'Full Data'!",J$4,ROW('Full Data'!J75)))),"",INDIRECT(CONCATENATE("'Full Data'!",J$4,ROW('Full Data'!J75))))</f>
      </c>
      <c r="K78" s="16">
        <f ca="1">IF(ISBLANK(INDIRECT(CONCATENATE("'Full Data'!",K$4,ROW('Full Data'!K75)))),"",INDIRECT(CONCATENATE("'Full Data'!",K$4,ROW('Full Data'!K75))))</f>
      </c>
      <c r="L78" s="16" t="str">
        <f ca="1">IF(ISBLANK(INDIRECT(CONCATENATE("'Full Data'!",L$4,ROW('Full Data'!L75)))),"",INDIRECT(CONCATENATE("'Full Data'!",L$4,ROW('Full Data'!L75))))</f>
        <v>+3,2</v>
      </c>
      <c r="N78" s="40"/>
      <c r="O78" s="40"/>
      <c r="P78" s="40"/>
      <c r="Q78" s="40"/>
      <c r="R78" s="40"/>
      <c r="S78" s="40"/>
    </row>
    <row r="79" spans="1:19" ht="12.75" customHeight="1">
      <c r="A79" s="16">
        <f ca="1">IF(ISBLANK(INDIRECT(CONCATENATE("'Full Data'!",A$4,ROW('Full Data'!A76)))),"",INDIRECT(CONCATENATE("'Full Data'!",A$4,ROW('Full Data'!A76))))</f>
        <v>71</v>
      </c>
      <c r="B79" s="16" t="str">
        <f ca="1">IF(ISBLANK(INDIRECT(CONCATENATE("'Full Data'!",B$4,ROW('Full Data'!B76)))),"",INDIRECT(CONCATENATE("'Full Data'!",B$4,ROW('Full Data'!B76))))</f>
        <v>Lu</v>
      </c>
      <c r="C79" s="16" t="str">
        <f ca="1">IF(ISBLANK(INDIRECT(CONCATENATE("'Full Data'!",C$4,ROW('Full Data'!C76)))),"",INDIRECT(CONCATENATE("'Full Data'!",C$4,ROW('Full Data'!C76))))</f>
        <v>lutetium</v>
      </c>
      <c r="D79" s="16" t="str">
        <f ca="1">IF(ISBLANK(INDIRECT(CONCATENATE("'Full Data'!",D$4,ROW('Full Data'!D76)))),"",INDIRECT(CONCATENATE("'Full Data'!",D$4,ROW('Full Data'!D76))))</f>
        <v>175.0</v>
      </c>
      <c r="E79" s="16">
        <f ca="1">IF(ISBLANK(INDIRECT(CONCATENATE("'Full Data'!",E$4,ROW('Full Data'!E76)))),"",INDIRECT(CONCATENATE("'Full Data'!",E$4,ROW('Full Data'!E76))))</f>
        <v>1663</v>
      </c>
      <c r="F79" s="16">
        <f ca="1">IF(ISBLANK(INDIRECT(CONCATENATE("'Full Data'!",F$4,ROW('Full Data'!F76)))),"",INDIRECT(CONCATENATE("'Full Data'!",F$4,ROW('Full Data'!F76))))</f>
        <v>3402</v>
      </c>
      <c r="G79" s="16">
        <f ca="1">IF(ISBLANK(INDIRECT(CONCATENATE("'Full Data'!",G$4,ROW('Full Data'!G76)))),"",INDIRECT(CONCATENATE("'Full Data'!",G$4,ROW('Full Data'!G76))))</f>
        <v>9.84</v>
      </c>
      <c r="H79" s="16">
        <f ca="1">IF(ISBLANK(INDIRECT(CONCATENATE("'Full Data'!",H$4,ROW('Full Data'!H76)))),"",INDIRECT(CONCATENATE("'Full Data'!",H$4,ROW('Full Data'!H76))))</f>
        <v>1.27</v>
      </c>
      <c r="I79" s="16">
        <f ca="1">IF(ISBLANK(INDIRECT(CONCATENATE("'Full Data'!",I$4,ROW('Full Data'!I76)))),"",INDIRECT(CONCATENATE("'Full Data'!",I$4,ROW('Full Data'!I76))))</f>
        <v>524</v>
      </c>
      <c r="J79" s="16">
        <f ca="1">IF(ISBLANK(INDIRECT(CONCATENATE("'Full Data'!",J$4,ROW('Full Data'!J76)))),"",INDIRECT(CONCATENATE("'Full Data'!",J$4,ROW('Full Data'!J76))))</f>
      </c>
      <c r="K79" s="16">
        <f ca="1">IF(ISBLANK(INDIRECT(CONCATENATE("'Full Data'!",K$4,ROW('Full Data'!K76)))),"",INDIRECT(CONCATENATE("'Full Data'!",K$4,ROW('Full Data'!K76))))</f>
      </c>
      <c r="L79" s="16" t="str">
        <f ca="1">IF(ISBLANK(INDIRECT(CONCATENATE("'Full Data'!",L$4,ROW('Full Data'!L76)))),"",INDIRECT(CONCATENATE("'Full Data'!",L$4,ROW('Full Data'!L76))))</f>
        <v>+3</v>
      </c>
      <c r="N79" s="40"/>
      <c r="O79" s="40"/>
      <c r="P79" s="40"/>
      <c r="Q79" s="40"/>
      <c r="R79" s="40"/>
      <c r="S79" s="40"/>
    </row>
    <row r="80" spans="1:19" ht="12.75" customHeight="1">
      <c r="A80" s="16">
        <f ca="1">IF(ISBLANK(INDIRECT(CONCATENATE("'Full Data'!",A$4,ROW('Full Data'!A77)))),"",INDIRECT(CONCATENATE("'Full Data'!",A$4,ROW('Full Data'!A77))))</f>
        <v>72</v>
      </c>
      <c r="B80" s="16" t="str">
        <f ca="1">IF(ISBLANK(INDIRECT(CONCATENATE("'Full Data'!",B$4,ROW('Full Data'!B77)))),"",INDIRECT(CONCATENATE("'Full Data'!",B$4,ROW('Full Data'!B77))))</f>
        <v>Hf</v>
      </c>
      <c r="C80" s="16" t="str">
        <f ca="1">IF(ISBLANK(INDIRECT(CONCATENATE("'Full Data'!",C$4,ROW('Full Data'!C77)))),"",INDIRECT(CONCATENATE("'Full Data'!",C$4,ROW('Full Data'!C77))))</f>
        <v>hafnium</v>
      </c>
      <c r="D80" s="16" t="str">
        <f ca="1">IF(ISBLANK(INDIRECT(CONCATENATE("'Full Data'!",D$4,ROW('Full Data'!D77)))),"",INDIRECT(CONCATENATE("'Full Data'!",D$4,ROW('Full Data'!D77))))</f>
        <v>178.5</v>
      </c>
      <c r="E80" s="16">
        <f ca="1">IF(ISBLANK(INDIRECT(CONCATENATE("'Full Data'!",E$4,ROW('Full Data'!E77)))),"",INDIRECT(CONCATENATE("'Full Data'!",E$4,ROW('Full Data'!E77))))</f>
        <v>2227</v>
      </c>
      <c r="F80" s="16">
        <f ca="1">IF(ISBLANK(INDIRECT(CONCATENATE("'Full Data'!",F$4,ROW('Full Data'!F77)))),"",INDIRECT(CONCATENATE("'Full Data'!",F$4,ROW('Full Data'!F77))))</f>
        <v>4600</v>
      </c>
      <c r="G80" s="16">
        <f ca="1">IF(ISBLANK(INDIRECT(CONCATENATE("'Full Data'!",G$4,ROW('Full Data'!G77)))),"",INDIRECT(CONCATENATE("'Full Data'!",G$4,ROW('Full Data'!G77))))</f>
        <v>13.3</v>
      </c>
      <c r="H80" s="16">
        <f ca="1">IF(ISBLANK(INDIRECT(CONCATENATE("'Full Data'!",H$4,ROW('Full Data'!H77)))),"",INDIRECT(CONCATENATE("'Full Data'!",H$4,ROW('Full Data'!H77))))</f>
        <v>1.3</v>
      </c>
      <c r="I80" s="16">
        <f ca="1">IF(ISBLANK(INDIRECT(CONCATENATE("'Full Data'!",I$4,ROW('Full Data'!I77)))),"",INDIRECT(CONCATENATE("'Full Data'!",I$4,ROW('Full Data'!I77))))</f>
        <v>659</v>
      </c>
      <c r="J80" s="16">
        <f ca="1">IF(ISBLANK(INDIRECT(CONCATENATE("'Full Data'!",J$4,ROW('Full Data'!J77)))),"",INDIRECT(CONCATENATE("'Full Data'!",J$4,ROW('Full Data'!J77))))</f>
        <v>0</v>
      </c>
      <c r="K80" s="16">
        <f ca="1">IF(ISBLANK(INDIRECT(CONCATENATE("'Full Data'!",K$4,ROW('Full Data'!K77)))),"",INDIRECT(CONCATENATE("'Full Data'!",K$4,ROW('Full Data'!K77))))</f>
      </c>
      <c r="L80" s="16" t="str">
        <f ca="1">IF(ISBLANK(INDIRECT(CONCATENATE("'Full Data'!",L$4,ROW('Full Data'!L77)))),"",INDIRECT(CONCATENATE("'Full Data'!",L$4,ROW('Full Data'!L77))))</f>
        <v>+4</v>
      </c>
      <c r="N80" s="40"/>
      <c r="O80" s="40"/>
      <c r="P80" s="40"/>
      <c r="Q80" s="40"/>
      <c r="R80" s="40"/>
      <c r="S80" s="40"/>
    </row>
    <row r="81" spans="1:19" ht="12.75" customHeight="1">
      <c r="A81" s="16">
        <f ca="1">IF(ISBLANK(INDIRECT(CONCATENATE("'Full Data'!",A$4,ROW('Full Data'!A78)))),"",INDIRECT(CONCATENATE("'Full Data'!",A$4,ROW('Full Data'!A78))))</f>
        <v>73</v>
      </c>
      <c r="B81" s="16" t="str">
        <f ca="1">IF(ISBLANK(INDIRECT(CONCATENATE("'Full Data'!",B$4,ROW('Full Data'!B78)))),"",INDIRECT(CONCATENATE("'Full Data'!",B$4,ROW('Full Data'!B78))))</f>
        <v>Ta</v>
      </c>
      <c r="C81" s="16" t="str">
        <f ca="1">IF(ISBLANK(INDIRECT(CONCATENATE("'Full Data'!",C$4,ROW('Full Data'!C78)))),"",INDIRECT(CONCATENATE("'Full Data'!",C$4,ROW('Full Data'!C78))))</f>
        <v>tantalum</v>
      </c>
      <c r="D81" s="16" t="str">
        <f ca="1">IF(ISBLANK(INDIRECT(CONCATENATE("'Full Data'!",D$4,ROW('Full Data'!D78)))),"",INDIRECT(CONCATENATE("'Full Data'!",D$4,ROW('Full Data'!D78))))</f>
        <v>180.9</v>
      </c>
      <c r="E81" s="16">
        <f ca="1">IF(ISBLANK(INDIRECT(CONCATENATE("'Full Data'!",E$4,ROW('Full Data'!E78)))),"",INDIRECT(CONCATENATE("'Full Data'!",E$4,ROW('Full Data'!E78))))</f>
        <v>2996</v>
      </c>
      <c r="F81" s="16">
        <f ca="1">IF(ISBLANK(INDIRECT(CONCATENATE("'Full Data'!",F$4,ROW('Full Data'!F78)))),"",INDIRECT(CONCATENATE("'Full Data'!",F$4,ROW('Full Data'!F78))))</f>
        <v>5425</v>
      </c>
      <c r="G81" s="16">
        <f ca="1">IF(ISBLANK(INDIRECT(CONCATENATE("'Full Data'!",G$4,ROW('Full Data'!G78)))),"",INDIRECT(CONCATENATE("'Full Data'!",G$4,ROW('Full Data'!G78))))</f>
        <v>16.6</v>
      </c>
      <c r="H81" s="16">
        <f ca="1">IF(ISBLANK(INDIRECT(CONCATENATE("'Full Data'!",H$4,ROW('Full Data'!H78)))),"",INDIRECT(CONCATENATE("'Full Data'!",H$4,ROW('Full Data'!H78))))</f>
        <v>1.5</v>
      </c>
      <c r="I81" s="16">
        <f ca="1">IF(ISBLANK(INDIRECT(CONCATENATE("'Full Data'!",I$4,ROW('Full Data'!I78)))),"",INDIRECT(CONCATENATE("'Full Data'!",I$4,ROW('Full Data'!I78))))</f>
        <v>761</v>
      </c>
      <c r="J81" s="16">
        <f ca="1">IF(ISBLANK(INDIRECT(CONCATENATE("'Full Data'!",J$4,ROW('Full Data'!J78)))),"",INDIRECT(CONCATENATE("'Full Data'!",J$4,ROW('Full Data'!J78))))</f>
        <v>31</v>
      </c>
      <c r="K81" s="16">
        <f ca="1">IF(ISBLANK(INDIRECT(CONCATENATE("'Full Data'!",K$4,ROW('Full Data'!K78)))),"",INDIRECT(CONCATENATE("'Full Data'!",K$4,ROW('Full Data'!K78))))</f>
      </c>
      <c r="L81" s="16" t="str">
        <f ca="1">IF(ISBLANK(INDIRECT(CONCATENATE("'Full Data'!",L$4,ROW('Full Data'!L78)))),"",INDIRECT(CONCATENATE("'Full Data'!",L$4,ROW('Full Data'!L78))))</f>
        <v>+5</v>
      </c>
      <c r="N81" s="40"/>
      <c r="O81" s="40"/>
      <c r="P81" s="40"/>
      <c r="Q81" s="40"/>
      <c r="R81" s="40"/>
      <c r="S81" s="40"/>
    </row>
    <row r="82" spans="1:19" ht="12.75" customHeight="1">
      <c r="A82" s="16">
        <f ca="1">IF(ISBLANK(INDIRECT(CONCATENATE("'Full Data'!",A$4,ROW('Full Data'!A79)))),"",INDIRECT(CONCATENATE("'Full Data'!",A$4,ROW('Full Data'!A79))))</f>
        <v>74</v>
      </c>
      <c r="B82" s="16" t="str">
        <f ca="1">IF(ISBLANK(INDIRECT(CONCATENATE("'Full Data'!",B$4,ROW('Full Data'!B79)))),"",INDIRECT(CONCATENATE("'Full Data'!",B$4,ROW('Full Data'!B79))))</f>
        <v>W</v>
      </c>
      <c r="C82" s="16" t="str">
        <f ca="1">IF(ISBLANK(INDIRECT(CONCATENATE("'Full Data'!",C$4,ROW('Full Data'!C79)))),"",INDIRECT(CONCATENATE("'Full Data'!",C$4,ROW('Full Data'!C79))))</f>
        <v>tungsten</v>
      </c>
      <c r="D82" s="16" t="str">
        <f ca="1">IF(ISBLANK(INDIRECT(CONCATENATE("'Full Data'!",D$4,ROW('Full Data'!D79)))),"",INDIRECT(CONCATENATE("'Full Data'!",D$4,ROW('Full Data'!D79))))</f>
        <v>183.8</v>
      </c>
      <c r="E82" s="16">
        <f ca="1">IF(ISBLANK(INDIRECT(CONCATENATE("'Full Data'!",E$4,ROW('Full Data'!E79)))),"",INDIRECT(CONCATENATE("'Full Data'!",E$4,ROW('Full Data'!E79))))</f>
        <v>3410</v>
      </c>
      <c r="F82" s="16">
        <f ca="1">IF(ISBLANK(INDIRECT(CONCATENATE("'Full Data'!",F$4,ROW('Full Data'!F79)))),"",INDIRECT(CONCATENATE("'Full Data'!",F$4,ROW('Full Data'!F79))))</f>
        <v>5660</v>
      </c>
      <c r="G82" s="16">
        <f ca="1">IF(ISBLANK(INDIRECT(CONCATENATE("'Full Data'!",G$4,ROW('Full Data'!G79)))),"",INDIRECT(CONCATENATE("'Full Data'!",G$4,ROW('Full Data'!G79))))</f>
        <v>19.3</v>
      </c>
      <c r="H82" s="16">
        <f ca="1">IF(ISBLANK(INDIRECT(CONCATENATE("'Full Data'!",H$4,ROW('Full Data'!H79)))),"",INDIRECT(CONCATENATE("'Full Data'!",H$4,ROW('Full Data'!H79))))</f>
        <v>2.36</v>
      </c>
      <c r="I82" s="16">
        <f ca="1">IF(ISBLANK(INDIRECT(CONCATENATE("'Full Data'!",I$4,ROW('Full Data'!I79)))),"",INDIRECT(CONCATENATE("'Full Data'!",I$4,ROW('Full Data'!I79))))</f>
        <v>770</v>
      </c>
      <c r="J82" s="16">
        <f ca="1">IF(ISBLANK(INDIRECT(CONCATENATE("'Full Data'!",J$4,ROW('Full Data'!J79)))),"",INDIRECT(CONCATENATE("'Full Data'!",J$4,ROW('Full Data'!J79))))</f>
        <v>83</v>
      </c>
      <c r="K82" s="16">
        <f ca="1">IF(ISBLANK(INDIRECT(CONCATENATE("'Full Data'!",K$4,ROW('Full Data'!K79)))),"",INDIRECT(CONCATENATE("'Full Data'!",K$4,ROW('Full Data'!K79))))</f>
      </c>
      <c r="L82" s="16" t="str">
        <f ca="1">IF(ISBLANK(INDIRECT(CONCATENATE("'Full Data'!",L$4,ROW('Full Data'!L79)))),"",INDIRECT(CONCATENATE("'Full Data'!",L$4,ROW('Full Data'!L79))))</f>
        <v>+6,4</v>
      </c>
      <c r="N82" s="40"/>
      <c r="O82" s="40"/>
      <c r="P82" s="40"/>
      <c r="Q82" s="40"/>
      <c r="R82" s="40"/>
      <c r="S82" s="40"/>
    </row>
    <row r="83" spans="1:19" ht="12.75" customHeight="1">
      <c r="A83" s="16">
        <f ca="1">IF(ISBLANK(INDIRECT(CONCATENATE("'Full Data'!",A$4,ROW('Full Data'!A80)))),"",INDIRECT(CONCATENATE("'Full Data'!",A$4,ROW('Full Data'!A80))))</f>
        <v>75</v>
      </c>
      <c r="B83" s="16" t="str">
        <f ca="1">IF(ISBLANK(INDIRECT(CONCATENATE("'Full Data'!",B$4,ROW('Full Data'!B80)))),"",INDIRECT(CONCATENATE("'Full Data'!",B$4,ROW('Full Data'!B80))))</f>
        <v>Re</v>
      </c>
      <c r="C83" s="16" t="str">
        <f ca="1">IF(ISBLANK(INDIRECT(CONCATENATE("'Full Data'!",C$4,ROW('Full Data'!C80)))),"",INDIRECT(CONCATENATE("'Full Data'!",C$4,ROW('Full Data'!C80))))</f>
        <v>rhenium</v>
      </c>
      <c r="D83" s="16" t="str">
        <f ca="1">IF(ISBLANK(INDIRECT(CONCATENATE("'Full Data'!",D$4,ROW('Full Data'!D80)))),"",INDIRECT(CONCATENATE("'Full Data'!",D$4,ROW('Full Data'!D80))))</f>
        <v>186.2</v>
      </c>
      <c r="E83" s="16">
        <f ca="1">IF(ISBLANK(INDIRECT(CONCATENATE("'Full Data'!",E$4,ROW('Full Data'!E80)))),"",INDIRECT(CONCATENATE("'Full Data'!",E$4,ROW('Full Data'!E80))))</f>
        <v>3180</v>
      </c>
      <c r="F83" s="16">
        <f ca="1">IF(ISBLANK(INDIRECT(CONCATENATE("'Full Data'!",F$4,ROW('Full Data'!F80)))),"",INDIRECT(CONCATENATE("'Full Data'!",F$4,ROW('Full Data'!F80))))</f>
        <v>5600</v>
      </c>
      <c r="G83" s="16">
        <f ca="1">IF(ISBLANK(INDIRECT(CONCATENATE("'Full Data'!",G$4,ROW('Full Data'!G80)))),"",INDIRECT(CONCATENATE("'Full Data'!",G$4,ROW('Full Data'!G80))))</f>
        <v>21</v>
      </c>
      <c r="H83" s="16">
        <f ca="1">IF(ISBLANK(INDIRECT(CONCATENATE("'Full Data'!",H$4,ROW('Full Data'!H80)))),"",INDIRECT(CONCATENATE("'Full Data'!",H$4,ROW('Full Data'!H80))))</f>
        <v>1.9</v>
      </c>
      <c r="I83" s="16">
        <f ca="1">IF(ISBLANK(INDIRECT(CONCATENATE("'Full Data'!",I$4,ROW('Full Data'!I80)))),"",INDIRECT(CONCATENATE("'Full Data'!",I$4,ROW('Full Data'!I80))))</f>
        <v>760</v>
      </c>
      <c r="J83" s="16">
        <f ca="1">IF(ISBLANK(INDIRECT(CONCATENATE("'Full Data'!",J$4,ROW('Full Data'!J80)))),"",INDIRECT(CONCATENATE("'Full Data'!",J$4,ROW('Full Data'!J80))))</f>
        <v>14</v>
      </c>
      <c r="K83" s="16">
        <f ca="1">IF(ISBLANK(INDIRECT(CONCATENATE("'Full Data'!",K$4,ROW('Full Data'!K80)))),"",INDIRECT(CONCATENATE("'Full Data'!",K$4,ROW('Full Data'!K80))))</f>
      </c>
      <c r="L83" s="16" t="str">
        <f ca="1">IF(ISBLANK(INDIRECT(CONCATENATE("'Full Data'!",L$4,ROW('Full Data'!L80)))),"",INDIRECT(CONCATENATE("'Full Data'!",L$4,ROW('Full Data'!L80))))</f>
        <v>+7,4,6</v>
      </c>
      <c r="N83" s="40"/>
      <c r="O83" s="40"/>
      <c r="P83" s="40"/>
      <c r="Q83" s="40"/>
      <c r="R83" s="40"/>
      <c r="S83" s="40"/>
    </row>
    <row r="84" spans="1:19" ht="12.75" customHeight="1">
      <c r="A84" s="16">
        <f ca="1">IF(ISBLANK(INDIRECT(CONCATENATE("'Full Data'!",A$4,ROW('Full Data'!A81)))),"",INDIRECT(CONCATENATE("'Full Data'!",A$4,ROW('Full Data'!A81))))</f>
        <v>76</v>
      </c>
      <c r="B84" s="16" t="str">
        <f ca="1">IF(ISBLANK(INDIRECT(CONCATENATE("'Full Data'!",B$4,ROW('Full Data'!B81)))),"",INDIRECT(CONCATENATE("'Full Data'!",B$4,ROW('Full Data'!B81))))</f>
        <v>Os</v>
      </c>
      <c r="C84" s="16" t="str">
        <f ca="1">IF(ISBLANK(INDIRECT(CONCATENATE("'Full Data'!",C$4,ROW('Full Data'!C81)))),"",INDIRECT(CONCATENATE("'Full Data'!",C$4,ROW('Full Data'!C81))))</f>
        <v>osmium</v>
      </c>
      <c r="D84" s="16" t="str">
        <f ca="1">IF(ISBLANK(INDIRECT(CONCATENATE("'Full Data'!",D$4,ROW('Full Data'!D81)))),"",INDIRECT(CONCATENATE("'Full Data'!",D$4,ROW('Full Data'!D81))))</f>
        <v>190.2</v>
      </c>
      <c r="E84" s="16">
        <f ca="1">IF(ISBLANK(INDIRECT(CONCATENATE("'Full Data'!",E$4,ROW('Full Data'!E81)))),"",INDIRECT(CONCATENATE("'Full Data'!",E$4,ROW('Full Data'!E81))))</f>
        <v>3045</v>
      </c>
      <c r="F84" s="16">
        <f ca="1">IF(ISBLANK(INDIRECT(CONCATENATE("'Full Data'!",F$4,ROW('Full Data'!F81)))),"",INDIRECT(CONCATENATE("'Full Data'!",F$4,ROW('Full Data'!F81))))</f>
        <v>5030</v>
      </c>
      <c r="G84" s="16">
        <f ca="1">IF(ISBLANK(INDIRECT(CONCATENATE("'Full Data'!",G$4,ROW('Full Data'!G81)))),"",INDIRECT(CONCATENATE("'Full Data'!",G$4,ROW('Full Data'!G81))))</f>
        <v>22.6</v>
      </c>
      <c r="H84" s="16">
        <f ca="1">IF(ISBLANK(INDIRECT(CONCATENATE("'Full Data'!",H$4,ROW('Full Data'!H81)))),"",INDIRECT(CONCATENATE("'Full Data'!",H$4,ROW('Full Data'!H81))))</f>
        <v>2.2</v>
      </c>
      <c r="I84" s="16">
        <f ca="1">IF(ISBLANK(INDIRECT(CONCATENATE("'Full Data'!",I$4,ROW('Full Data'!I81)))),"",INDIRECT(CONCATENATE("'Full Data'!",I$4,ROW('Full Data'!I81))))</f>
        <v>839</v>
      </c>
      <c r="J84" s="16">
        <f ca="1">IF(ISBLANK(INDIRECT(CONCATENATE("'Full Data'!",J$4,ROW('Full Data'!J81)))),"",INDIRECT(CONCATENATE("'Full Data'!",J$4,ROW('Full Data'!J81))))</f>
        <v>106</v>
      </c>
      <c r="K84" s="16">
        <f ca="1">IF(ISBLANK(INDIRECT(CONCATENATE("'Full Data'!",K$4,ROW('Full Data'!K81)))),"",INDIRECT(CONCATENATE("'Full Data'!",K$4,ROW('Full Data'!K81))))</f>
      </c>
      <c r="L84" s="16" t="str">
        <f ca="1">IF(ISBLANK(INDIRECT(CONCATENATE("'Full Data'!",L$4,ROW('Full Data'!L81)))),"",INDIRECT(CONCATENATE("'Full Data'!",L$4,ROW('Full Data'!L81))))</f>
        <v>+4,6,8</v>
      </c>
      <c r="N84" s="40"/>
      <c r="O84" s="40"/>
      <c r="P84" s="40"/>
      <c r="Q84" s="40"/>
      <c r="R84" s="40"/>
      <c r="S84" s="40"/>
    </row>
    <row r="85" spans="1:19" ht="12.75" customHeight="1">
      <c r="A85" s="16">
        <f ca="1">IF(ISBLANK(INDIRECT(CONCATENATE("'Full Data'!",A$4,ROW('Full Data'!A82)))),"",INDIRECT(CONCATENATE("'Full Data'!",A$4,ROW('Full Data'!A82))))</f>
        <v>77</v>
      </c>
      <c r="B85" s="16" t="str">
        <f ca="1">IF(ISBLANK(INDIRECT(CONCATENATE("'Full Data'!",B$4,ROW('Full Data'!B82)))),"",INDIRECT(CONCATENATE("'Full Data'!",B$4,ROW('Full Data'!B82))))</f>
        <v>Ir</v>
      </c>
      <c r="C85" s="16" t="str">
        <f ca="1">IF(ISBLANK(INDIRECT(CONCATENATE("'Full Data'!",C$4,ROW('Full Data'!C82)))),"",INDIRECT(CONCATENATE("'Full Data'!",C$4,ROW('Full Data'!C82))))</f>
        <v>iridium</v>
      </c>
      <c r="D85" s="16" t="str">
        <f ca="1">IF(ISBLANK(INDIRECT(CONCATENATE("'Full Data'!",D$4,ROW('Full Data'!D82)))),"",INDIRECT(CONCATENATE("'Full Data'!",D$4,ROW('Full Data'!D82))))</f>
        <v>192.2</v>
      </c>
      <c r="E85" s="16">
        <f ca="1">IF(ISBLANK(INDIRECT(CONCATENATE("'Full Data'!",E$4,ROW('Full Data'!E82)))),"",INDIRECT(CONCATENATE("'Full Data'!",E$4,ROW('Full Data'!E82))))</f>
        <v>2410</v>
      </c>
      <c r="F85" s="16">
        <f ca="1">IF(ISBLANK(INDIRECT(CONCATENATE("'Full Data'!",F$4,ROW('Full Data'!F82)))),"",INDIRECT(CONCATENATE("'Full Data'!",F$4,ROW('Full Data'!F82))))</f>
        <v>4130</v>
      </c>
      <c r="G85" s="16">
        <f ca="1">IF(ISBLANK(INDIRECT(CONCATENATE("'Full Data'!",G$4,ROW('Full Data'!G82)))),"",INDIRECT(CONCATENATE("'Full Data'!",G$4,ROW('Full Data'!G82))))</f>
        <v>22.4</v>
      </c>
      <c r="H85" s="16">
        <f ca="1">IF(ISBLANK(INDIRECT(CONCATENATE("'Full Data'!",H$4,ROW('Full Data'!H82)))),"",INDIRECT(CONCATENATE("'Full Data'!",H$4,ROW('Full Data'!H82))))</f>
        <v>2.2</v>
      </c>
      <c r="I85" s="16">
        <f ca="1">IF(ISBLANK(INDIRECT(CONCATENATE("'Full Data'!",I$4,ROW('Full Data'!I82)))),"",INDIRECT(CONCATENATE("'Full Data'!",I$4,ROW('Full Data'!I82))))</f>
        <v>878</v>
      </c>
      <c r="J85" s="16">
        <f ca="1">IF(ISBLANK(INDIRECT(CONCATENATE("'Full Data'!",J$4,ROW('Full Data'!J82)))),"",INDIRECT(CONCATENATE("'Full Data'!",J$4,ROW('Full Data'!J82))))</f>
        <v>151</v>
      </c>
      <c r="K85" s="16">
        <f ca="1">IF(ISBLANK(INDIRECT(CONCATENATE("'Full Data'!",K$4,ROW('Full Data'!K82)))),"",INDIRECT(CONCATENATE("'Full Data'!",K$4,ROW('Full Data'!K82))))</f>
      </c>
      <c r="L85" s="16" t="str">
        <f ca="1">IF(ISBLANK(INDIRECT(CONCATENATE("'Full Data'!",L$4,ROW('Full Data'!L82)))),"",INDIRECT(CONCATENATE("'Full Data'!",L$4,ROW('Full Data'!L82))))</f>
        <v>+4,3,6</v>
      </c>
      <c r="N85" s="40"/>
      <c r="O85" s="40"/>
      <c r="P85" s="40"/>
      <c r="Q85" s="40"/>
      <c r="R85" s="40"/>
      <c r="S85" s="40"/>
    </row>
    <row r="86" spans="1:19" ht="12.75" customHeight="1">
      <c r="A86" s="16">
        <f ca="1">IF(ISBLANK(INDIRECT(CONCATENATE("'Full Data'!",A$4,ROW('Full Data'!A83)))),"",INDIRECT(CONCATENATE("'Full Data'!",A$4,ROW('Full Data'!A83))))</f>
        <v>78</v>
      </c>
      <c r="B86" s="16" t="str">
        <f ca="1">IF(ISBLANK(INDIRECT(CONCATENATE("'Full Data'!",B$4,ROW('Full Data'!B83)))),"",INDIRECT(CONCATENATE("'Full Data'!",B$4,ROW('Full Data'!B83))))</f>
        <v>Pt</v>
      </c>
      <c r="C86" s="16" t="str">
        <f ca="1">IF(ISBLANK(INDIRECT(CONCATENATE("'Full Data'!",C$4,ROW('Full Data'!C83)))),"",INDIRECT(CONCATENATE("'Full Data'!",C$4,ROW('Full Data'!C83))))</f>
        <v>platinum</v>
      </c>
      <c r="D86" s="16" t="str">
        <f ca="1">IF(ISBLANK(INDIRECT(CONCATENATE("'Full Data'!",D$4,ROW('Full Data'!D83)))),"",INDIRECT(CONCATENATE("'Full Data'!",D$4,ROW('Full Data'!D83))))</f>
        <v>195.1</v>
      </c>
      <c r="E86" s="16">
        <f ca="1">IF(ISBLANK(INDIRECT(CONCATENATE("'Full Data'!",E$4,ROW('Full Data'!E83)))),"",INDIRECT(CONCATENATE("'Full Data'!",E$4,ROW('Full Data'!E83))))</f>
        <v>1772</v>
      </c>
      <c r="F86" s="16">
        <f ca="1">IF(ISBLANK(INDIRECT(CONCATENATE("'Full Data'!",F$4,ROW('Full Data'!F83)))),"",INDIRECT(CONCATENATE("'Full Data'!",F$4,ROW('Full Data'!F83))))</f>
        <v>3827</v>
      </c>
      <c r="G86" s="16">
        <f ca="1">IF(ISBLANK(INDIRECT(CONCATENATE("'Full Data'!",G$4,ROW('Full Data'!G83)))),"",INDIRECT(CONCATENATE("'Full Data'!",G$4,ROW('Full Data'!G83))))</f>
        <v>21.4</v>
      </c>
      <c r="H86" s="16">
        <f ca="1">IF(ISBLANK(INDIRECT(CONCATENATE("'Full Data'!",H$4,ROW('Full Data'!H83)))),"",INDIRECT(CONCATENATE("'Full Data'!",H$4,ROW('Full Data'!H83))))</f>
        <v>2.28</v>
      </c>
      <c r="I86" s="16">
        <f ca="1">IF(ISBLANK(INDIRECT(CONCATENATE("'Full Data'!",I$4,ROW('Full Data'!I83)))),"",INDIRECT(CONCATENATE("'Full Data'!",I$4,ROW('Full Data'!I83))))</f>
        <v>868</v>
      </c>
      <c r="J86" s="16">
        <f ca="1">IF(ISBLANK(INDIRECT(CONCATENATE("'Full Data'!",J$4,ROW('Full Data'!J83)))),"",INDIRECT(CONCATENATE("'Full Data'!",J$4,ROW('Full Data'!J83))))</f>
        <v>206</v>
      </c>
      <c r="K86" s="16">
        <f ca="1">IF(ISBLANK(INDIRECT(CONCATENATE("'Full Data'!",K$4,ROW('Full Data'!K83)))),"",INDIRECT(CONCATENATE("'Full Data'!",K$4,ROW('Full Data'!K83))))</f>
      </c>
      <c r="L86" s="16" t="str">
        <f ca="1">IF(ISBLANK(INDIRECT(CONCATENATE("'Full Data'!",L$4,ROW('Full Data'!L83)))),"",INDIRECT(CONCATENATE("'Full Data'!",L$4,ROW('Full Data'!L83))))</f>
        <v>+4,2</v>
      </c>
      <c r="N86" s="40"/>
      <c r="O86" s="40"/>
      <c r="P86" s="40"/>
      <c r="Q86" s="40"/>
      <c r="R86" s="40"/>
      <c r="S86" s="40"/>
    </row>
    <row r="87" spans="1:19" ht="12.75" customHeight="1">
      <c r="A87" s="16">
        <f ca="1">IF(ISBLANK(INDIRECT(CONCATENATE("'Full Data'!",A$4,ROW('Full Data'!A84)))),"",INDIRECT(CONCATENATE("'Full Data'!",A$4,ROW('Full Data'!A84))))</f>
        <v>79</v>
      </c>
      <c r="B87" s="16" t="str">
        <f ca="1">IF(ISBLANK(INDIRECT(CONCATENATE("'Full Data'!",B$4,ROW('Full Data'!B84)))),"",INDIRECT(CONCATENATE("'Full Data'!",B$4,ROW('Full Data'!B84))))</f>
        <v>Au</v>
      </c>
      <c r="C87" s="16" t="str">
        <f ca="1">IF(ISBLANK(INDIRECT(CONCATENATE("'Full Data'!",C$4,ROW('Full Data'!C84)))),"",INDIRECT(CONCATENATE("'Full Data'!",C$4,ROW('Full Data'!C84))))</f>
        <v>gold</v>
      </c>
      <c r="D87" s="16" t="str">
        <f ca="1">IF(ISBLANK(INDIRECT(CONCATENATE("'Full Data'!",D$4,ROW('Full Data'!D84)))),"",INDIRECT(CONCATENATE("'Full Data'!",D$4,ROW('Full Data'!D84))))</f>
        <v>197.0</v>
      </c>
      <c r="E87" s="16">
        <f ca="1">IF(ISBLANK(INDIRECT(CONCATENATE("'Full Data'!",E$4,ROW('Full Data'!E84)))),"",INDIRECT(CONCATENATE("'Full Data'!",E$4,ROW('Full Data'!E84))))</f>
        <v>1064</v>
      </c>
      <c r="F87" s="16">
        <f ca="1">IF(ISBLANK(INDIRECT(CONCATENATE("'Full Data'!",F$4,ROW('Full Data'!F84)))),"",INDIRECT(CONCATENATE("'Full Data'!",F$4,ROW('Full Data'!F84))))</f>
        <v>3080</v>
      </c>
      <c r="G87" s="16">
        <f ca="1">IF(ISBLANK(INDIRECT(CONCATENATE("'Full Data'!",G$4,ROW('Full Data'!G84)))),"",INDIRECT(CONCATENATE("'Full Data'!",G$4,ROW('Full Data'!G84))))</f>
        <v>19.3</v>
      </c>
      <c r="H87" s="16">
        <f ca="1">IF(ISBLANK(INDIRECT(CONCATENATE("'Full Data'!",H$4,ROW('Full Data'!H84)))),"",INDIRECT(CONCATENATE("'Full Data'!",H$4,ROW('Full Data'!H84))))</f>
        <v>2.54</v>
      </c>
      <c r="I87" s="16">
        <f ca="1">IF(ISBLANK(INDIRECT(CONCATENATE("'Full Data'!",I$4,ROW('Full Data'!I84)))),"",INDIRECT(CONCATENATE("'Full Data'!",I$4,ROW('Full Data'!I84))))</f>
        <v>890</v>
      </c>
      <c r="J87" s="16">
        <f ca="1">IF(ISBLANK(INDIRECT(CONCATENATE("'Full Data'!",J$4,ROW('Full Data'!J84)))),"",INDIRECT(CONCATENATE("'Full Data'!",J$4,ROW('Full Data'!J84))))</f>
        <v>223</v>
      </c>
      <c r="K87" s="16">
        <f ca="1">IF(ISBLANK(INDIRECT(CONCATENATE("'Full Data'!",K$4,ROW('Full Data'!K84)))),"",INDIRECT(CONCATENATE("'Full Data'!",K$4,ROW('Full Data'!K84))))</f>
      </c>
      <c r="L87" s="16" t="str">
        <f ca="1">IF(ISBLANK(INDIRECT(CONCATENATE("'Full Data'!",L$4,ROW('Full Data'!L84)))),"",INDIRECT(CONCATENATE("'Full Data'!",L$4,ROW('Full Data'!L84))))</f>
        <v>+3,1</v>
      </c>
      <c r="N87" s="40"/>
      <c r="O87" s="40"/>
      <c r="P87" s="40"/>
      <c r="Q87" s="40"/>
      <c r="R87" s="40"/>
      <c r="S87" s="40"/>
    </row>
    <row r="88" spans="1:19" ht="12.75" customHeight="1">
      <c r="A88" s="16">
        <f ca="1">IF(ISBLANK(INDIRECT(CONCATENATE("'Full Data'!",A$4,ROW('Full Data'!A85)))),"",INDIRECT(CONCATENATE("'Full Data'!",A$4,ROW('Full Data'!A85))))</f>
        <v>80</v>
      </c>
      <c r="B88" s="16" t="str">
        <f ca="1">IF(ISBLANK(INDIRECT(CONCATENATE("'Full Data'!",B$4,ROW('Full Data'!B85)))),"",INDIRECT(CONCATENATE("'Full Data'!",B$4,ROW('Full Data'!B85))))</f>
        <v>Hg</v>
      </c>
      <c r="C88" s="16" t="str">
        <f ca="1">IF(ISBLANK(INDIRECT(CONCATENATE("'Full Data'!",C$4,ROW('Full Data'!C85)))),"",INDIRECT(CONCATENATE("'Full Data'!",C$4,ROW('Full Data'!C85))))</f>
        <v>mercury</v>
      </c>
      <c r="D88" s="16" t="str">
        <f ca="1">IF(ISBLANK(INDIRECT(CONCATENATE("'Full Data'!",D$4,ROW('Full Data'!D85)))),"",INDIRECT(CONCATENATE("'Full Data'!",D$4,ROW('Full Data'!D85))))</f>
        <v>200.6</v>
      </c>
      <c r="E88" s="16">
        <f ca="1">IF(ISBLANK(INDIRECT(CONCATENATE("'Full Data'!",E$4,ROW('Full Data'!E85)))),"",INDIRECT(CONCATENATE("'Full Data'!",E$4,ROW('Full Data'!E85))))</f>
        <v>-38.9</v>
      </c>
      <c r="F88" s="16">
        <f ca="1">IF(ISBLANK(INDIRECT(CONCATENATE("'Full Data'!",F$4,ROW('Full Data'!F85)))),"",INDIRECT(CONCATENATE("'Full Data'!",F$4,ROW('Full Data'!F85))))</f>
        <v>357</v>
      </c>
      <c r="G88" s="16">
        <f ca="1">IF(ISBLANK(INDIRECT(CONCATENATE("'Full Data'!",G$4,ROW('Full Data'!G85)))),"",INDIRECT(CONCATENATE("'Full Data'!",G$4,ROW('Full Data'!G85))))</f>
        <v>13.5</v>
      </c>
      <c r="H88" s="16">
        <f ca="1">IF(ISBLANK(INDIRECT(CONCATENATE("'Full Data'!",H$4,ROW('Full Data'!H85)))),"",INDIRECT(CONCATENATE("'Full Data'!",H$4,ROW('Full Data'!H85))))</f>
        <v>2</v>
      </c>
      <c r="I88" s="16">
        <f ca="1">IF(ISBLANK(INDIRECT(CONCATENATE("'Full Data'!",I$4,ROW('Full Data'!I85)))),"",INDIRECT(CONCATENATE("'Full Data'!",I$4,ROW('Full Data'!I85))))</f>
        <v>1007</v>
      </c>
      <c r="J88" s="16" t="str">
        <f ca="1">IF(ISBLANK(INDIRECT(CONCATENATE("'Full Data'!",J$4,ROW('Full Data'!J85)))),"",INDIRECT(CONCATENATE("'Full Data'!",J$4,ROW('Full Data'!J85))))</f>
        <v>&lt;0</v>
      </c>
      <c r="K88" s="16">
        <f ca="1">IF(ISBLANK(INDIRECT(CONCATENATE("'Full Data'!",K$4,ROW('Full Data'!K85)))),"",INDIRECT(CONCATENATE("'Full Data'!",K$4,ROW('Full Data'!K85))))</f>
      </c>
      <c r="L88" s="16" t="str">
        <f ca="1">IF(ISBLANK(INDIRECT(CONCATENATE("'Full Data'!",L$4,ROW('Full Data'!L85)))),"",INDIRECT(CONCATENATE("'Full Data'!",L$4,ROW('Full Data'!L85))))</f>
        <v>+2,1</v>
      </c>
      <c r="N88" s="40"/>
      <c r="O88" s="40"/>
      <c r="P88" s="40"/>
      <c r="Q88" s="40"/>
      <c r="R88" s="40"/>
      <c r="S88" s="40"/>
    </row>
    <row r="89" spans="1:19" ht="12.75" customHeight="1">
      <c r="A89" s="16">
        <f ca="1">IF(ISBLANK(INDIRECT(CONCATENATE("'Full Data'!",A$4,ROW('Full Data'!A86)))),"",INDIRECT(CONCATENATE("'Full Data'!",A$4,ROW('Full Data'!A86))))</f>
        <v>81</v>
      </c>
      <c r="B89" s="16" t="str">
        <f ca="1">IF(ISBLANK(INDIRECT(CONCATENATE("'Full Data'!",B$4,ROW('Full Data'!B86)))),"",INDIRECT(CONCATENATE("'Full Data'!",B$4,ROW('Full Data'!B86))))</f>
        <v>Tl</v>
      </c>
      <c r="C89" s="16" t="str">
        <f ca="1">IF(ISBLANK(INDIRECT(CONCATENATE("'Full Data'!",C$4,ROW('Full Data'!C86)))),"",INDIRECT(CONCATENATE("'Full Data'!",C$4,ROW('Full Data'!C86))))</f>
        <v>thallium</v>
      </c>
      <c r="D89" s="16" t="str">
        <f ca="1">IF(ISBLANK(INDIRECT(CONCATENATE("'Full Data'!",D$4,ROW('Full Data'!D86)))),"",INDIRECT(CONCATENATE("'Full Data'!",D$4,ROW('Full Data'!D86))))</f>
        <v>204.4</v>
      </c>
      <c r="E89" s="16">
        <f ca="1">IF(ISBLANK(INDIRECT(CONCATENATE("'Full Data'!",E$4,ROW('Full Data'!E86)))),"",INDIRECT(CONCATENATE("'Full Data'!",E$4,ROW('Full Data'!E86))))</f>
        <v>303</v>
      </c>
      <c r="F89" s="16">
        <f ca="1">IF(ISBLANK(INDIRECT(CONCATENATE("'Full Data'!",F$4,ROW('Full Data'!F86)))),"",INDIRECT(CONCATENATE("'Full Data'!",F$4,ROW('Full Data'!F86))))</f>
        <v>1457</v>
      </c>
      <c r="G89" s="16">
        <f ca="1">IF(ISBLANK(INDIRECT(CONCATENATE("'Full Data'!",G$4,ROW('Full Data'!G86)))),"",INDIRECT(CONCATENATE("'Full Data'!",G$4,ROW('Full Data'!G86))))</f>
        <v>11.9</v>
      </c>
      <c r="H89" s="16">
        <f ca="1">IF(ISBLANK(INDIRECT(CONCATENATE("'Full Data'!",H$4,ROW('Full Data'!H86)))),"",INDIRECT(CONCATENATE("'Full Data'!",H$4,ROW('Full Data'!H86))))</f>
        <v>1.62</v>
      </c>
      <c r="I89" s="16">
        <f ca="1">IF(ISBLANK(INDIRECT(CONCATENATE("'Full Data'!",I$4,ROW('Full Data'!I86)))),"",INDIRECT(CONCATENATE("'Full Data'!",I$4,ROW('Full Data'!I86))))</f>
        <v>589</v>
      </c>
      <c r="J89" s="16">
        <f ca="1">IF(ISBLANK(INDIRECT(CONCATENATE("'Full Data'!",J$4,ROW('Full Data'!J86)))),"",INDIRECT(CONCATENATE("'Full Data'!",J$4,ROW('Full Data'!J86))))</f>
        <v>19</v>
      </c>
      <c r="K89" s="16">
        <f ca="1">IF(ISBLANK(INDIRECT(CONCATENATE("'Full Data'!",K$4,ROW('Full Data'!K86)))),"",INDIRECT(CONCATENATE("'Full Data'!",K$4,ROW('Full Data'!K86))))</f>
      </c>
      <c r="L89" s="16" t="str">
        <f ca="1">IF(ISBLANK(INDIRECT(CONCATENATE("'Full Data'!",L$4,ROW('Full Data'!L86)))),"",INDIRECT(CONCATENATE("'Full Data'!",L$4,ROW('Full Data'!L86))))</f>
        <v>+1,3</v>
      </c>
      <c r="N89" s="40"/>
      <c r="O89" s="40"/>
      <c r="P89" s="40"/>
      <c r="Q89" s="40"/>
      <c r="R89" s="40"/>
      <c r="S89" s="40"/>
    </row>
    <row r="90" spans="1:19" ht="12.75" customHeight="1">
      <c r="A90" s="16">
        <f ca="1">IF(ISBLANK(INDIRECT(CONCATENATE("'Full Data'!",A$4,ROW('Full Data'!A87)))),"",INDIRECT(CONCATENATE("'Full Data'!",A$4,ROW('Full Data'!A87))))</f>
        <v>82</v>
      </c>
      <c r="B90" s="16" t="str">
        <f ca="1">IF(ISBLANK(INDIRECT(CONCATENATE("'Full Data'!",B$4,ROW('Full Data'!B87)))),"",INDIRECT(CONCATENATE("'Full Data'!",B$4,ROW('Full Data'!B87))))</f>
        <v>Pb</v>
      </c>
      <c r="C90" s="16" t="str">
        <f ca="1">IF(ISBLANK(INDIRECT(CONCATENATE("'Full Data'!",C$4,ROW('Full Data'!C87)))),"",INDIRECT(CONCATENATE("'Full Data'!",C$4,ROW('Full Data'!C87))))</f>
        <v>lead</v>
      </c>
      <c r="D90" s="16" t="str">
        <f ca="1">IF(ISBLANK(INDIRECT(CONCATENATE("'Full Data'!",D$4,ROW('Full Data'!D87)))),"",INDIRECT(CONCATENATE("'Full Data'!",D$4,ROW('Full Data'!D87))))</f>
        <v>207.2</v>
      </c>
      <c r="E90" s="16">
        <f ca="1">IF(ISBLANK(INDIRECT(CONCATENATE("'Full Data'!",E$4,ROW('Full Data'!E87)))),"",INDIRECT(CONCATENATE("'Full Data'!",E$4,ROW('Full Data'!E87))))</f>
        <v>327.5</v>
      </c>
      <c r="F90" s="16">
        <f ca="1">IF(ISBLANK(INDIRECT(CONCATENATE("'Full Data'!",F$4,ROW('Full Data'!F87)))),"",INDIRECT(CONCATENATE("'Full Data'!",F$4,ROW('Full Data'!F87))))</f>
        <v>1740</v>
      </c>
      <c r="G90" s="16">
        <f ca="1">IF(ISBLANK(INDIRECT(CONCATENATE("'Full Data'!",G$4,ROW('Full Data'!G87)))),"",INDIRECT(CONCATENATE("'Full Data'!",G$4,ROW('Full Data'!G87))))</f>
        <v>11.4</v>
      </c>
      <c r="H90" s="16">
        <f ca="1">IF(ISBLANK(INDIRECT(CONCATENATE("'Full Data'!",H$4,ROW('Full Data'!H87)))),"",INDIRECT(CONCATENATE("'Full Data'!",H$4,ROW('Full Data'!H87))))</f>
        <v>2.33</v>
      </c>
      <c r="I90" s="16">
        <f ca="1">IF(ISBLANK(INDIRECT(CONCATENATE("'Full Data'!",I$4,ROW('Full Data'!I87)))),"",INDIRECT(CONCATENATE("'Full Data'!",I$4,ROW('Full Data'!I87))))</f>
        <v>716</v>
      </c>
      <c r="J90" s="16">
        <f ca="1">IF(ISBLANK(INDIRECT(CONCATENATE("'Full Data'!",J$4,ROW('Full Data'!J87)))),"",INDIRECT(CONCATENATE("'Full Data'!",J$4,ROW('Full Data'!J87))))</f>
        <v>35</v>
      </c>
      <c r="K90" s="16">
        <f ca="1">IF(ISBLANK(INDIRECT(CONCATENATE("'Full Data'!",K$4,ROW('Full Data'!K87)))),"",INDIRECT(CONCATENATE("'Full Data'!",K$4,ROW('Full Data'!K87))))</f>
      </c>
      <c r="L90" s="16" t="str">
        <f ca="1">IF(ISBLANK(INDIRECT(CONCATENATE("'Full Data'!",L$4,ROW('Full Data'!L87)))),"",INDIRECT(CONCATENATE("'Full Data'!",L$4,ROW('Full Data'!L87))))</f>
        <v>+2,4</v>
      </c>
      <c r="N90" s="40"/>
      <c r="O90" s="40"/>
      <c r="P90" s="40"/>
      <c r="Q90" s="40"/>
      <c r="R90" s="40"/>
      <c r="S90" s="40"/>
    </row>
    <row r="91" spans="1:19" ht="12.75" customHeight="1">
      <c r="A91" s="16">
        <f ca="1">IF(ISBLANK(INDIRECT(CONCATENATE("'Full Data'!",A$4,ROW('Full Data'!A88)))),"",INDIRECT(CONCATENATE("'Full Data'!",A$4,ROW('Full Data'!A88))))</f>
        <v>83</v>
      </c>
      <c r="B91" s="16" t="str">
        <f ca="1">IF(ISBLANK(INDIRECT(CONCATENATE("'Full Data'!",B$4,ROW('Full Data'!B88)))),"",INDIRECT(CONCATENATE("'Full Data'!",B$4,ROW('Full Data'!B88))))</f>
        <v>Bi</v>
      </c>
      <c r="C91" s="16" t="str">
        <f ca="1">IF(ISBLANK(INDIRECT(CONCATENATE("'Full Data'!",C$4,ROW('Full Data'!C88)))),"",INDIRECT(CONCATENATE("'Full Data'!",C$4,ROW('Full Data'!C88))))</f>
        <v>bismuth</v>
      </c>
      <c r="D91" s="16" t="str">
        <f ca="1">IF(ISBLANK(INDIRECT(CONCATENATE("'Full Data'!",D$4,ROW('Full Data'!D88)))),"",INDIRECT(CONCATENATE("'Full Data'!",D$4,ROW('Full Data'!D88))))</f>
        <v>209.0</v>
      </c>
      <c r="E91" s="16">
        <f ca="1">IF(ISBLANK(INDIRECT(CONCATENATE("'Full Data'!",E$4,ROW('Full Data'!E88)))),"",INDIRECT(CONCATENATE("'Full Data'!",E$4,ROW('Full Data'!E88))))</f>
        <v>271</v>
      </c>
      <c r="F91" s="16">
        <f ca="1">IF(ISBLANK(INDIRECT(CONCATENATE("'Full Data'!",F$4,ROW('Full Data'!F88)))),"",INDIRECT(CONCATENATE("'Full Data'!",F$4,ROW('Full Data'!F88))))</f>
        <v>1560</v>
      </c>
      <c r="G91" s="16">
        <f ca="1">IF(ISBLANK(INDIRECT(CONCATENATE("'Full Data'!",G$4,ROW('Full Data'!G88)))),"",INDIRECT(CONCATENATE("'Full Data'!",G$4,ROW('Full Data'!G88))))</f>
        <v>9.75</v>
      </c>
      <c r="H91" s="16">
        <f ca="1">IF(ISBLANK(INDIRECT(CONCATENATE("'Full Data'!",H$4,ROW('Full Data'!H88)))),"",INDIRECT(CONCATENATE("'Full Data'!",H$4,ROW('Full Data'!H88))))</f>
        <v>2.02</v>
      </c>
      <c r="I91" s="16">
        <f ca="1">IF(ISBLANK(INDIRECT(CONCATENATE("'Full Data'!",I$4,ROW('Full Data'!I88)))),"",INDIRECT(CONCATENATE("'Full Data'!",I$4,ROW('Full Data'!I88))))</f>
        <v>703</v>
      </c>
      <c r="J91" s="16">
        <f ca="1">IF(ISBLANK(INDIRECT(CONCATENATE("'Full Data'!",J$4,ROW('Full Data'!J88)))),"",INDIRECT(CONCATENATE("'Full Data'!",J$4,ROW('Full Data'!J88))))</f>
        <v>92</v>
      </c>
      <c r="K91" s="16">
        <f ca="1">IF(ISBLANK(INDIRECT(CONCATENATE("'Full Data'!",K$4,ROW('Full Data'!K88)))),"",INDIRECT(CONCATENATE("'Full Data'!",K$4,ROW('Full Data'!K88))))</f>
      </c>
      <c r="L91" s="16" t="str">
        <f ca="1">IF(ISBLANK(INDIRECT(CONCATENATE("'Full Data'!",L$4,ROW('Full Data'!L88)))),"",INDIRECT(CONCATENATE("'Full Data'!",L$4,ROW('Full Data'!L88))))</f>
        <v>+3,5</v>
      </c>
      <c r="N91" s="40"/>
      <c r="O91" s="40"/>
      <c r="P91" s="40"/>
      <c r="Q91" s="40"/>
      <c r="R91" s="40"/>
      <c r="S91" s="40"/>
    </row>
    <row r="92" spans="1:19" ht="12.75" customHeight="1">
      <c r="A92" s="16">
        <f ca="1">IF(ISBLANK(INDIRECT(CONCATENATE("'Full Data'!",A$4,ROW('Full Data'!A89)))),"",INDIRECT(CONCATENATE("'Full Data'!",A$4,ROW('Full Data'!A89))))</f>
        <v>84</v>
      </c>
      <c r="B92" s="16" t="str">
        <f ca="1">IF(ISBLANK(INDIRECT(CONCATENATE("'Full Data'!",B$4,ROW('Full Data'!B89)))),"",INDIRECT(CONCATENATE("'Full Data'!",B$4,ROW('Full Data'!B89))))</f>
        <v>Po</v>
      </c>
      <c r="C92" s="16" t="str">
        <f ca="1">IF(ISBLANK(INDIRECT(CONCATENATE("'Full Data'!",C$4,ROW('Full Data'!C89)))),"",INDIRECT(CONCATENATE("'Full Data'!",C$4,ROW('Full Data'!C89))))</f>
        <v>polonium</v>
      </c>
      <c r="D92" s="16" t="str">
        <f ca="1">IF(ISBLANK(INDIRECT(CONCATENATE("'Full Data'!",D$4,ROW('Full Data'!D89)))),"",INDIRECT(CONCATENATE("'Full Data'!",D$4,ROW('Full Data'!D89))))</f>
        <v>209</v>
      </c>
      <c r="E92" s="16">
        <f ca="1">IF(ISBLANK(INDIRECT(CONCATENATE("'Full Data'!",E$4,ROW('Full Data'!E89)))),"",INDIRECT(CONCATENATE("'Full Data'!",E$4,ROW('Full Data'!E89))))</f>
        <v>254</v>
      </c>
      <c r="F92" s="16">
        <f ca="1">IF(ISBLANK(INDIRECT(CONCATENATE("'Full Data'!",F$4,ROW('Full Data'!F89)))),"",INDIRECT(CONCATENATE("'Full Data'!",F$4,ROW('Full Data'!F89))))</f>
        <v>962</v>
      </c>
      <c r="G92" s="16">
        <f ca="1">IF(ISBLANK(INDIRECT(CONCATENATE("'Full Data'!",G$4,ROW('Full Data'!G89)))),"",INDIRECT(CONCATENATE("'Full Data'!",G$4,ROW('Full Data'!G89))))</f>
        <v>9.32</v>
      </c>
      <c r="H92" s="16">
        <f ca="1">IF(ISBLANK(INDIRECT(CONCATENATE("'Full Data'!",H$4,ROW('Full Data'!H89)))),"",INDIRECT(CONCATENATE("'Full Data'!",H$4,ROW('Full Data'!H89))))</f>
        <v>2</v>
      </c>
      <c r="I92" s="16">
        <f ca="1">IF(ISBLANK(INDIRECT(CONCATENATE("'Full Data'!",I$4,ROW('Full Data'!I89)))),"",INDIRECT(CONCATENATE("'Full Data'!",I$4,ROW('Full Data'!I89))))</f>
        <v>812</v>
      </c>
      <c r="J92" s="16">
        <f ca="1">IF(ISBLANK(INDIRECT(CONCATENATE("'Full Data'!",J$4,ROW('Full Data'!J89)))),"",INDIRECT(CONCATENATE("'Full Data'!",J$4,ROW('Full Data'!J89))))</f>
        <v>183</v>
      </c>
      <c r="K92" s="16">
        <f ca="1">IF(ISBLANK(INDIRECT(CONCATENATE("'Full Data'!",K$4,ROW('Full Data'!K89)))),"",INDIRECT(CONCATENATE("'Full Data'!",K$4,ROW('Full Data'!K89))))</f>
      </c>
      <c r="L92" s="16" t="str">
        <f ca="1">IF(ISBLANK(INDIRECT(CONCATENATE("'Full Data'!",L$4,ROW('Full Data'!L89)))),"",INDIRECT(CONCATENATE("'Full Data'!",L$4,ROW('Full Data'!L89))))</f>
        <v>+4,2</v>
      </c>
      <c r="N92" s="40"/>
      <c r="O92" s="40"/>
      <c r="P92" s="40"/>
      <c r="Q92" s="40"/>
      <c r="R92" s="40"/>
      <c r="S92" s="40"/>
    </row>
    <row r="93" spans="1:19" ht="12.75" customHeight="1">
      <c r="A93" s="16">
        <f ca="1">IF(ISBLANK(INDIRECT(CONCATENATE("'Full Data'!",A$4,ROW('Full Data'!A90)))),"",INDIRECT(CONCATENATE("'Full Data'!",A$4,ROW('Full Data'!A90))))</f>
        <v>85</v>
      </c>
      <c r="B93" s="16" t="str">
        <f ca="1">IF(ISBLANK(INDIRECT(CONCATENATE("'Full Data'!",B$4,ROW('Full Data'!B90)))),"",INDIRECT(CONCATENATE("'Full Data'!",B$4,ROW('Full Data'!B90))))</f>
        <v>At</v>
      </c>
      <c r="C93" s="16" t="str">
        <f ca="1">IF(ISBLANK(INDIRECT(CONCATENATE("'Full Data'!",C$4,ROW('Full Data'!C90)))),"",INDIRECT(CONCATENATE("'Full Data'!",C$4,ROW('Full Data'!C90))))</f>
        <v>astatine</v>
      </c>
      <c r="D93" s="16" t="str">
        <f ca="1">IF(ISBLANK(INDIRECT(CONCATENATE("'Full Data'!",D$4,ROW('Full Data'!D90)))),"",INDIRECT(CONCATENATE("'Full Data'!",D$4,ROW('Full Data'!D90))))</f>
        <v>210</v>
      </c>
      <c r="E93" s="16">
        <f ca="1">IF(ISBLANK(INDIRECT(CONCATENATE("'Full Data'!",E$4,ROW('Full Data'!E90)))),"",INDIRECT(CONCATENATE("'Full Data'!",E$4,ROW('Full Data'!E90))))</f>
        <v>302</v>
      </c>
      <c r="F93" s="16">
        <f ca="1">IF(ISBLANK(INDIRECT(CONCATENATE("'Full Data'!",F$4,ROW('Full Data'!F90)))),"",INDIRECT(CONCATENATE("'Full Data'!",F$4,ROW('Full Data'!F90))))</f>
        <v>337</v>
      </c>
      <c r="G93" s="16">
        <f ca="1">IF(ISBLANK(INDIRECT(CONCATENATE("'Full Data'!",G$4,ROW('Full Data'!G90)))),"",INDIRECT(CONCATENATE("'Full Data'!",G$4,ROW('Full Data'!G90))))</f>
      </c>
      <c r="H93" s="16">
        <f ca="1">IF(ISBLANK(INDIRECT(CONCATENATE("'Full Data'!",H$4,ROW('Full Data'!H90)))),"",INDIRECT(CONCATENATE("'Full Data'!",H$4,ROW('Full Data'!H90))))</f>
        <v>2.2</v>
      </c>
      <c r="I93" s="16">
        <f ca="1">IF(ISBLANK(INDIRECT(CONCATENATE("'Full Data'!",I$4,ROW('Full Data'!I90)))),"",INDIRECT(CONCATENATE("'Full Data'!",I$4,ROW('Full Data'!I90))))</f>
        <v>917</v>
      </c>
      <c r="J93" s="16">
        <f ca="1">IF(ISBLANK(INDIRECT(CONCATENATE("'Full Data'!",J$4,ROW('Full Data'!J90)))),"",INDIRECT(CONCATENATE("'Full Data'!",J$4,ROW('Full Data'!J90))))</f>
        <v>270</v>
      </c>
      <c r="K93" s="16">
        <f ca="1">IF(ISBLANK(INDIRECT(CONCATENATE("'Full Data'!",K$4,ROW('Full Data'!K90)))),"",INDIRECT(CONCATENATE("'Full Data'!",K$4,ROW('Full Data'!K90))))</f>
      </c>
      <c r="L93" s="16">
        <f ca="1">IF(ISBLANK(INDIRECT(CONCATENATE("'Full Data'!",L$4,ROW('Full Data'!L90)))),"",INDIRECT(CONCATENATE("'Full Data'!",L$4,ROW('Full Data'!L90))))</f>
      </c>
      <c r="N93" s="40"/>
      <c r="O93" s="40"/>
      <c r="P93" s="40"/>
      <c r="Q93" s="40"/>
      <c r="R93" s="40"/>
      <c r="S93" s="40"/>
    </row>
    <row r="94" spans="1:19" ht="12.75" customHeight="1">
      <c r="A94" s="16">
        <f ca="1">IF(ISBLANK(INDIRECT(CONCATENATE("'Full Data'!",A$4,ROW('Full Data'!A91)))),"",INDIRECT(CONCATENATE("'Full Data'!",A$4,ROW('Full Data'!A91))))</f>
        <v>86</v>
      </c>
      <c r="B94" s="16" t="str">
        <f ca="1">IF(ISBLANK(INDIRECT(CONCATENATE("'Full Data'!",B$4,ROW('Full Data'!B91)))),"",INDIRECT(CONCATENATE("'Full Data'!",B$4,ROW('Full Data'!B91))))</f>
        <v>Rn</v>
      </c>
      <c r="C94" s="16" t="str">
        <f ca="1">IF(ISBLANK(INDIRECT(CONCATENATE("'Full Data'!",C$4,ROW('Full Data'!C91)))),"",INDIRECT(CONCATENATE("'Full Data'!",C$4,ROW('Full Data'!C91))))</f>
        <v>radon</v>
      </c>
      <c r="D94" s="16" t="str">
        <f ca="1">IF(ISBLANK(INDIRECT(CONCATENATE("'Full Data'!",D$4,ROW('Full Data'!D91)))),"",INDIRECT(CONCATENATE("'Full Data'!",D$4,ROW('Full Data'!D91))))</f>
        <v>222</v>
      </c>
      <c r="E94" s="16">
        <f ca="1">IF(ISBLANK(INDIRECT(CONCATENATE("'Full Data'!",E$4,ROW('Full Data'!E91)))),"",INDIRECT(CONCATENATE("'Full Data'!",E$4,ROW('Full Data'!E91))))</f>
        <v>-71</v>
      </c>
      <c r="F94" s="16">
        <f ca="1">IF(ISBLANK(INDIRECT(CONCATENATE("'Full Data'!",F$4,ROW('Full Data'!F91)))),"",INDIRECT(CONCATENATE("'Full Data'!",F$4,ROW('Full Data'!F91))))</f>
        <v>-61.8</v>
      </c>
      <c r="G94" s="16">
        <f ca="1">IF(ISBLANK(INDIRECT(CONCATENATE("'Full Data'!",G$4,ROW('Full Data'!G91)))),"",INDIRECT(CONCATENATE("'Full Data'!",G$4,ROW('Full Data'!G91))))</f>
        <v>0.00973</v>
      </c>
      <c r="H94" s="16">
        <f ca="1">IF(ISBLANK(INDIRECT(CONCATENATE("'Full Data'!",H$4,ROW('Full Data'!H91)))),"",INDIRECT(CONCATENATE("'Full Data'!",H$4,ROW('Full Data'!H91))))</f>
      </c>
      <c r="I94" s="16">
        <f ca="1">IF(ISBLANK(INDIRECT(CONCATENATE("'Full Data'!",I$4,ROW('Full Data'!I91)))),"",INDIRECT(CONCATENATE("'Full Data'!",I$4,ROW('Full Data'!I91))))</f>
        <v>1037</v>
      </c>
      <c r="J94" s="16" t="str">
        <f ca="1">IF(ISBLANK(INDIRECT(CONCATENATE("'Full Data'!",J$4,ROW('Full Data'!J91)))),"",INDIRECT(CONCATENATE("'Full Data'!",J$4,ROW('Full Data'!J91))))</f>
        <v>&lt;0</v>
      </c>
      <c r="K94" s="16">
        <f ca="1">IF(ISBLANK(INDIRECT(CONCATENATE("'Full Data'!",K$4,ROW('Full Data'!K91)))),"",INDIRECT(CONCATENATE("'Full Data'!",K$4,ROW('Full Data'!K91))))</f>
      </c>
      <c r="L94" s="16" t="str">
        <f ca="1">IF(ISBLANK(INDIRECT(CONCATENATE("'Full Data'!",L$4,ROW('Full Data'!L91)))),"",INDIRECT(CONCATENATE("'Full Data'!",L$4,ROW('Full Data'!L91))))</f>
        <v>0</v>
      </c>
      <c r="N94" s="40"/>
      <c r="O94" s="40"/>
      <c r="P94" s="40"/>
      <c r="Q94" s="40"/>
      <c r="R94" s="40"/>
      <c r="S94" s="40"/>
    </row>
    <row r="95" spans="1:19" ht="12.75" customHeight="1">
      <c r="A95" s="16">
        <f ca="1">IF(ISBLANK(INDIRECT(CONCATENATE("'Full Data'!",A$4,ROW('Full Data'!A92)))),"",INDIRECT(CONCATENATE("'Full Data'!",A$4,ROW('Full Data'!A92))))</f>
        <v>87</v>
      </c>
      <c r="B95" s="16" t="str">
        <f ca="1">IF(ISBLANK(INDIRECT(CONCATENATE("'Full Data'!",B$4,ROW('Full Data'!B92)))),"",INDIRECT(CONCATENATE("'Full Data'!",B$4,ROW('Full Data'!B92))))</f>
        <v>Fr</v>
      </c>
      <c r="C95" s="16" t="str">
        <f ca="1">IF(ISBLANK(INDIRECT(CONCATENATE("'Full Data'!",C$4,ROW('Full Data'!C92)))),"",INDIRECT(CONCATENATE("'Full Data'!",C$4,ROW('Full Data'!C92))))</f>
        <v>francium</v>
      </c>
      <c r="D95" s="16" t="str">
        <f ca="1">IF(ISBLANK(INDIRECT(CONCATENATE("'Full Data'!",D$4,ROW('Full Data'!D92)))),"",INDIRECT(CONCATENATE("'Full Data'!",D$4,ROW('Full Data'!D92))))</f>
        <v>223</v>
      </c>
      <c r="E95" s="16">
        <f ca="1">IF(ISBLANK(INDIRECT(CONCATENATE("'Full Data'!",E$4,ROW('Full Data'!E92)))),"",INDIRECT(CONCATENATE("'Full Data'!",E$4,ROW('Full Data'!E92))))</f>
        <v>27</v>
      </c>
      <c r="F95" s="16">
        <f ca="1">IF(ISBLANK(INDIRECT(CONCATENATE("'Full Data'!",F$4,ROW('Full Data'!F92)))),"",INDIRECT(CONCATENATE("'Full Data'!",F$4,ROW('Full Data'!F92))))</f>
        <v>677</v>
      </c>
      <c r="G95" s="16">
        <f ca="1">IF(ISBLANK(INDIRECT(CONCATENATE("'Full Data'!",G$4,ROW('Full Data'!G92)))),"",INDIRECT(CONCATENATE("'Full Data'!",G$4,ROW('Full Data'!G92))))</f>
      </c>
      <c r="H95" s="16">
        <f ca="1">IF(ISBLANK(INDIRECT(CONCATENATE("'Full Data'!",H$4,ROW('Full Data'!H92)))),"",INDIRECT(CONCATENATE("'Full Data'!",H$4,ROW('Full Data'!H92))))</f>
        <v>0.7</v>
      </c>
      <c r="I95" s="16">
        <f ca="1">IF(ISBLANK(INDIRECT(CONCATENATE("'Full Data'!",I$4,ROW('Full Data'!I92)))),"",INDIRECT(CONCATENATE("'Full Data'!",I$4,ROW('Full Data'!I92))))</f>
        <v>380</v>
      </c>
      <c r="J95" s="16">
        <f ca="1">IF(ISBLANK(INDIRECT(CONCATENATE("'Full Data'!",J$4,ROW('Full Data'!J92)))),"",INDIRECT(CONCATENATE("'Full Data'!",J$4,ROW('Full Data'!J92))))</f>
        <v>44</v>
      </c>
      <c r="K95" s="16">
        <f ca="1">IF(ISBLANK(INDIRECT(CONCATENATE("'Full Data'!",K$4,ROW('Full Data'!K92)))),"",INDIRECT(CONCATENATE("'Full Data'!",K$4,ROW('Full Data'!K92))))</f>
      </c>
      <c r="L95" s="16" t="str">
        <f ca="1">IF(ISBLANK(INDIRECT(CONCATENATE("'Full Data'!",L$4,ROW('Full Data'!L92)))),"",INDIRECT(CONCATENATE("'Full Data'!",L$4,ROW('Full Data'!L92))))</f>
        <v>+1</v>
      </c>
      <c r="N95" s="40"/>
      <c r="O95" s="40"/>
      <c r="P95" s="40"/>
      <c r="Q95" s="40"/>
      <c r="R95" s="40"/>
      <c r="S95" s="40"/>
    </row>
    <row r="96" spans="1:19" ht="12.75" customHeight="1">
      <c r="A96" s="16">
        <f ca="1">IF(ISBLANK(INDIRECT(CONCATENATE("'Full Data'!",A$4,ROW('Full Data'!A93)))),"",INDIRECT(CONCATENATE("'Full Data'!",A$4,ROW('Full Data'!A93))))</f>
        <v>88</v>
      </c>
      <c r="B96" s="16" t="str">
        <f ca="1">IF(ISBLANK(INDIRECT(CONCATENATE("'Full Data'!",B$4,ROW('Full Data'!B93)))),"",INDIRECT(CONCATENATE("'Full Data'!",B$4,ROW('Full Data'!B93))))</f>
        <v>Ra</v>
      </c>
      <c r="C96" s="16" t="str">
        <f ca="1">IF(ISBLANK(INDIRECT(CONCATENATE("'Full Data'!",C$4,ROW('Full Data'!C93)))),"",INDIRECT(CONCATENATE("'Full Data'!",C$4,ROW('Full Data'!C93))))</f>
        <v>radium</v>
      </c>
      <c r="D96" s="16" t="str">
        <f ca="1">IF(ISBLANK(INDIRECT(CONCATENATE("'Full Data'!",D$4,ROW('Full Data'!D93)))),"",INDIRECT(CONCATENATE("'Full Data'!",D$4,ROW('Full Data'!D93))))</f>
        <v>226</v>
      </c>
      <c r="E96" s="16">
        <f ca="1">IF(ISBLANK(INDIRECT(CONCATENATE("'Full Data'!",E$4,ROW('Full Data'!E93)))),"",INDIRECT(CONCATENATE("'Full Data'!",E$4,ROW('Full Data'!E93))))</f>
        <v>700</v>
      </c>
      <c r="F96" s="16">
        <f ca="1">IF(ISBLANK(INDIRECT(CONCATENATE("'Full Data'!",F$4,ROW('Full Data'!F93)))),"",INDIRECT(CONCATENATE("'Full Data'!",F$4,ROW('Full Data'!F93))))</f>
        <v>1140</v>
      </c>
      <c r="G96" s="16">
        <f ca="1">IF(ISBLANK(INDIRECT(CONCATENATE("'Full Data'!",G$4,ROW('Full Data'!G93)))),"",INDIRECT(CONCATENATE("'Full Data'!",G$4,ROW('Full Data'!G93))))</f>
        <v>5</v>
      </c>
      <c r="H96" s="16">
        <f ca="1">IF(ISBLANK(INDIRECT(CONCATENATE("'Full Data'!",H$4,ROW('Full Data'!H93)))),"",INDIRECT(CONCATENATE("'Full Data'!",H$4,ROW('Full Data'!H93))))</f>
        <v>0.9</v>
      </c>
      <c r="I96" s="16">
        <f ca="1">IF(ISBLANK(INDIRECT(CONCATENATE("'Full Data'!",I$4,ROW('Full Data'!I93)))),"",INDIRECT(CONCATENATE("'Full Data'!",I$4,ROW('Full Data'!I93))))</f>
        <v>509</v>
      </c>
      <c r="J96" s="16">
        <f ca="1">IF(ISBLANK(INDIRECT(CONCATENATE("'Full Data'!",J$4,ROW('Full Data'!J93)))),"",INDIRECT(CONCATENATE("'Full Data'!",J$4,ROW('Full Data'!J93))))</f>
      </c>
      <c r="K96" s="16">
        <f ca="1">IF(ISBLANK(INDIRECT(CONCATENATE("'Full Data'!",K$4,ROW('Full Data'!K93)))),"",INDIRECT(CONCATENATE("'Full Data'!",K$4,ROW('Full Data'!K93))))</f>
      </c>
      <c r="L96" s="16" t="str">
        <f ca="1">IF(ISBLANK(INDIRECT(CONCATENATE("'Full Data'!",L$4,ROW('Full Data'!L93)))),"",INDIRECT(CONCATENATE("'Full Data'!",L$4,ROW('Full Data'!L93))))</f>
        <v>+2</v>
      </c>
      <c r="N96" s="40"/>
      <c r="O96" s="40"/>
      <c r="P96" s="40"/>
      <c r="Q96" s="40"/>
      <c r="R96" s="40"/>
      <c r="S96" s="40"/>
    </row>
    <row r="97" spans="1:19" ht="12.75" customHeight="1">
      <c r="A97" s="16">
        <f ca="1">IF(ISBLANK(INDIRECT(CONCATENATE("'Full Data'!",A$4,ROW('Full Data'!A94)))),"",INDIRECT(CONCATENATE("'Full Data'!",A$4,ROW('Full Data'!A94))))</f>
        <v>89</v>
      </c>
      <c r="B97" s="16" t="str">
        <f ca="1">IF(ISBLANK(INDIRECT(CONCATENATE("'Full Data'!",B$4,ROW('Full Data'!B94)))),"",INDIRECT(CONCATENATE("'Full Data'!",B$4,ROW('Full Data'!B94))))</f>
        <v>Ac</v>
      </c>
      <c r="C97" s="16" t="str">
        <f ca="1">IF(ISBLANK(INDIRECT(CONCATENATE("'Full Data'!",C$4,ROW('Full Data'!C94)))),"",INDIRECT(CONCATENATE("'Full Data'!",C$4,ROW('Full Data'!C94))))</f>
        <v>actinium</v>
      </c>
      <c r="D97" s="16" t="str">
        <f ca="1">IF(ISBLANK(INDIRECT(CONCATENATE("'Full Data'!",D$4,ROW('Full Data'!D94)))),"",INDIRECT(CONCATENATE("'Full Data'!",D$4,ROW('Full Data'!D94))))</f>
        <v>227</v>
      </c>
      <c r="E97" s="16">
        <f ca="1">IF(ISBLANK(INDIRECT(CONCATENATE("'Full Data'!",E$4,ROW('Full Data'!E94)))),"",INDIRECT(CONCATENATE("'Full Data'!",E$4,ROW('Full Data'!E94))))</f>
        <v>1050</v>
      </c>
      <c r="F97" s="16">
        <f ca="1">IF(ISBLANK(INDIRECT(CONCATENATE("'Full Data'!",F$4,ROW('Full Data'!F94)))),"",INDIRECT(CONCATENATE("'Full Data'!",F$4,ROW('Full Data'!F94))))</f>
        <v>3200</v>
      </c>
      <c r="G97" s="16">
        <f ca="1">IF(ISBLANK(INDIRECT(CONCATENATE("'Full Data'!",G$4,ROW('Full Data'!G94)))),"",INDIRECT(CONCATENATE("'Full Data'!",G$4,ROW('Full Data'!G94))))</f>
        <v>10.1</v>
      </c>
      <c r="H97" s="16">
        <f ca="1">IF(ISBLANK(INDIRECT(CONCATENATE("'Full Data'!",H$4,ROW('Full Data'!H94)))),"",INDIRECT(CONCATENATE("'Full Data'!",H$4,ROW('Full Data'!H94))))</f>
        <v>1.1</v>
      </c>
      <c r="I97" s="16">
        <f ca="1">IF(ISBLANK(INDIRECT(CONCATENATE("'Full Data'!",I$4,ROW('Full Data'!I94)))),"",INDIRECT(CONCATENATE("'Full Data'!",I$4,ROW('Full Data'!I94))))</f>
        <v>499</v>
      </c>
      <c r="J97" s="16">
        <f ca="1">IF(ISBLANK(INDIRECT(CONCATENATE("'Full Data'!",J$4,ROW('Full Data'!J94)))),"",INDIRECT(CONCATENATE("'Full Data'!",J$4,ROW('Full Data'!J94))))</f>
      </c>
      <c r="K97" s="16">
        <f ca="1">IF(ISBLANK(INDIRECT(CONCATENATE("'Full Data'!",K$4,ROW('Full Data'!K94)))),"",INDIRECT(CONCATENATE("'Full Data'!",K$4,ROW('Full Data'!K94))))</f>
      </c>
      <c r="L97" s="16" t="str">
        <f ca="1">IF(ISBLANK(INDIRECT(CONCATENATE("'Full Data'!",L$4,ROW('Full Data'!L94)))),"",INDIRECT(CONCATENATE("'Full Data'!",L$4,ROW('Full Data'!L94))))</f>
        <v>+3</v>
      </c>
      <c r="N97" s="40"/>
      <c r="O97" s="40"/>
      <c r="P97" s="40"/>
      <c r="Q97" s="40"/>
      <c r="R97" s="40"/>
      <c r="S97" s="40"/>
    </row>
    <row r="98" spans="1:19" ht="12.75" customHeight="1">
      <c r="A98" s="16">
        <f ca="1">IF(ISBLANK(INDIRECT(CONCATENATE("'Full Data'!",A$4,ROW('Full Data'!A95)))),"",INDIRECT(CONCATENATE("'Full Data'!",A$4,ROW('Full Data'!A95))))</f>
        <v>90</v>
      </c>
      <c r="B98" s="16" t="str">
        <f ca="1">IF(ISBLANK(INDIRECT(CONCATENATE("'Full Data'!",B$4,ROW('Full Data'!B95)))),"",INDIRECT(CONCATENATE("'Full Data'!",B$4,ROW('Full Data'!B95))))</f>
        <v>Th</v>
      </c>
      <c r="C98" s="16" t="str">
        <f ca="1">IF(ISBLANK(INDIRECT(CONCATENATE("'Full Data'!",C$4,ROW('Full Data'!C95)))),"",INDIRECT(CONCATENATE("'Full Data'!",C$4,ROW('Full Data'!C95))))</f>
        <v>thorium</v>
      </c>
      <c r="D98" s="16" t="str">
        <f ca="1">IF(ISBLANK(INDIRECT(CONCATENATE("'Full Data'!",D$4,ROW('Full Data'!D95)))),"",INDIRECT(CONCATENATE("'Full Data'!",D$4,ROW('Full Data'!D95))))</f>
        <v>232.0</v>
      </c>
      <c r="E98" s="16">
        <f ca="1">IF(ISBLANK(INDIRECT(CONCATENATE("'Full Data'!",E$4,ROW('Full Data'!E95)))),"",INDIRECT(CONCATENATE("'Full Data'!",E$4,ROW('Full Data'!E95))))</f>
        <v>1750</v>
      </c>
      <c r="F98" s="16">
        <f ca="1">IF(ISBLANK(INDIRECT(CONCATENATE("'Full Data'!",F$4,ROW('Full Data'!F95)))),"",INDIRECT(CONCATENATE("'Full Data'!",F$4,ROW('Full Data'!F95))))</f>
        <v>4790</v>
      </c>
      <c r="G98" s="16">
        <f ca="1">IF(ISBLANK(INDIRECT(CONCATENATE("'Full Data'!",G$4,ROW('Full Data'!G95)))),"",INDIRECT(CONCATENATE("'Full Data'!",G$4,ROW('Full Data'!G95))))</f>
        <v>11.7</v>
      </c>
      <c r="H98" s="16">
        <f ca="1">IF(ISBLANK(INDIRECT(CONCATENATE("'Full Data'!",H$4,ROW('Full Data'!H95)))),"",INDIRECT(CONCATENATE("'Full Data'!",H$4,ROW('Full Data'!H95))))</f>
        <v>1.3</v>
      </c>
      <c r="I98" s="16">
        <f ca="1">IF(ISBLANK(INDIRECT(CONCATENATE("'Full Data'!",I$4,ROW('Full Data'!I95)))),"",INDIRECT(CONCATENATE("'Full Data'!",I$4,ROW('Full Data'!I95))))</f>
        <v>587</v>
      </c>
      <c r="J98" s="16">
        <f ca="1">IF(ISBLANK(INDIRECT(CONCATENATE("'Full Data'!",J$4,ROW('Full Data'!J95)))),"",INDIRECT(CONCATENATE("'Full Data'!",J$4,ROW('Full Data'!J95))))</f>
      </c>
      <c r="K98" s="16">
        <f ca="1">IF(ISBLANK(INDIRECT(CONCATENATE("'Full Data'!",K$4,ROW('Full Data'!K95)))),"",INDIRECT(CONCATENATE("'Full Data'!",K$4,ROW('Full Data'!K95))))</f>
      </c>
      <c r="L98" s="16" t="str">
        <f ca="1">IF(ISBLANK(INDIRECT(CONCATENATE("'Full Data'!",L$4,ROW('Full Data'!L95)))),"",INDIRECT(CONCATENATE("'Full Data'!",L$4,ROW('Full Data'!L95))))</f>
        <v>+4</v>
      </c>
      <c r="N98" s="40"/>
      <c r="O98" s="40"/>
      <c r="P98" s="40"/>
      <c r="Q98" s="40"/>
      <c r="R98" s="40"/>
      <c r="S98" s="40"/>
    </row>
    <row r="99" spans="1:19" ht="12.75" customHeight="1">
      <c r="A99" s="16">
        <f ca="1">IF(ISBLANK(INDIRECT(CONCATENATE("'Full Data'!",A$4,ROW('Full Data'!A96)))),"",INDIRECT(CONCATENATE("'Full Data'!",A$4,ROW('Full Data'!A96))))</f>
        <v>91</v>
      </c>
      <c r="B99" s="16" t="str">
        <f ca="1">IF(ISBLANK(INDIRECT(CONCATENATE("'Full Data'!",B$4,ROW('Full Data'!B96)))),"",INDIRECT(CONCATENATE("'Full Data'!",B$4,ROW('Full Data'!B96))))</f>
        <v>Pa</v>
      </c>
      <c r="C99" s="16" t="str">
        <f ca="1">IF(ISBLANK(INDIRECT(CONCATENATE("'Full Data'!",C$4,ROW('Full Data'!C96)))),"",INDIRECT(CONCATENATE("'Full Data'!",C$4,ROW('Full Data'!C96))))</f>
        <v>protactinium</v>
      </c>
      <c r="D99" s="16" t="str">
        <f ca="1">IF(ISBLANK(INDIRECT(CONCATENATE("'Full Data'!",D$4,ROW('Full Data'!D96)))),"",INDIRECT(CONCATENATE("'Full Data'!",D$4,ROW('Full Data'!D96))))</f>
        <v>231.0</v>
      </c>
      <c r="E99" s="16">
        <f ca="1">IF(ISBLANK(INDIRECT(CONCATENATE("'Full Data'!",E$4,ROW('Full Data'!E96)))),"",INDIRECT(CONCATENATE("'Full Data'!",E$4,ROW('Full Data'!E96))))</f>
        <v>1570</v>
      </c>
      <c r="F99" s="16">
        <f ca="1">IF(ISBLANK(INDIRECT(CONCATENATE("'Full Data'!",F$4,ROW('Full Data'!F96)))),"",INDIRECT(CONCATENATE("'Full Data'!",F$4,ROW('Full Data'!F96))))</f>
        <v>4000</v>
      </c>
      <c r="G99" s="16">
        <f ca="1">IF(ISBLANK(INDIRECT(CONCATENATE("'Full Data'!",G$4,ROW('Full Data'!G96)))),"",INDIRECT(CONCATENATE("'Full Data'!",G$4,ROW('Full Data'!G96))))</f>
        <v>15.4</v>
      </c>
      <c r="H99" s="16">
        <f ca="1">IF(ISBLANK(INDIRECT(CONCATENATE("'Full Data'!",H$4,ROW('Full Data'!H96)))),"",INDIRECT(CONCATENATE("'Full Data'!",H$4,ROW('Full Data'!H96))))</f>
        <v>1.5</v>
      </c>
      <c r="I99" s="16">
        <f ca="1">IF(ISBLANK(INDIRECT(CONCATENATE("'Full Data'!",I$4,ROW('Full Data'!I96)))),"",INDIRECT(CONCATENATE("'Full Data'!",I$4,ROW('Full Data'!I96))))</f>
        <v>568</v>
      </c>
      <c r="J99" s="16">
        <f ca="1">IF(ISBLANK(INDIRECT(CONCATENATE("'Full Data'!",J$4,ROW('Full Data'!J96)))),"",INDIRECT(CONCATENATE("'Full Data'!",J$4,ROW('Full Data'!J96))))</f>
      </c>
      <c r="K99" s="16">
        <f ca="1">IF(ISBLANK(INDIRECT(CONCATENATE("'Full Data'!",K$4,ROW('Full Data'!K96)))),"",INDIRECT(CONCATENATE("'Full Data'!",K$4,ROW('Full Data'!K96))))</f>
      </c>
      <c r="L99" s="16" t="str">
        <f ca="1">IF(ISBLANK(INDIRECT(CONCATENATE("'Full Data'!",L$4,ROW('Full Data'!L96)))),"",INDIRECT(CONCATENATE("'Full Data'!",L$4,ROW('Full Data'!L96))))</f>
        <v>+5,4</v>
      </c>
      <c r="N99" s="40"/>
      <c r="O99" s="40"/>
      <c r="P99" s="40"/>
      <c r="Q99" s="40"/>
      <c r="R99" s="40"/>
      <c r="S99" s="40"/>
    </row>
    <row r="100" spans="1:19" ht="12.75" customHeight="1">
      <c r="A100" s="16">
        <f ca="1">IF(ISBLANK(INDIRECT(CONCATENATE("'Full Data'!",A$4,ROW('Full Data'!A97)))),"",INDIRECT(CONCATENATE("'Full Data'!",A$4,ROW('Full Data'!A97))))</f>
        <v>92</v>
      </c>
      <c r="B100" s="16" t="str">
        <f ca="1">IF(ISBLANK(INDIRECT(CONCATENATE("'Full Data'!",B$4,ROW('Full Data'!B97)))),"",INDIRECT(CONCATENATE("'Full Data'!",B$4,ROW('Full Data'!B97))))</f>
        <v>U</v>
      </c>
      <c r="C100" s="16" t="str">
        <f ca="1">IF(ISBLANK(INDIRECT(CONCATENATE("'Full Data'!",C$4,ROW('Full Data'!C97)))),"",INDIRECT(CONCATENATE("'Full Data'!",C$4,ROW('Full Data'!C97))))</f>
        <v>uranium</v>
      </c>
      <c r="D100" s="16" t="str">
        <f ca="1">IF(ISBLANK(INDIRECT(CONCATENATE("'Full Data'!",D$4,ROW('Full Data'!D97)))),"",INDIRECT(CONCATENATE("'Full Data'!",D$4,ROW('Full Data'!D97))))</f>
        <v>238.0</v>
      </c>
      <c r="E100" s="16">
        <f ca="1">IF(ISBLANK(INDIRECT(CONCATENATE("'Full Data'!",E$4,ROW('Full Data'!E97)))),"",INDIRECT(CONCATENATE("'Full Data'!",E$4,ROW('Full Data'!E97))))</f>
        <v>1132</v>
      </c>
      <c r="F100" s="16">
        <f ca="1">IF(ISBLANK(INDIRECT(CONCATENATE("'Full Data'!",F$4,ROW('Full Data'!F97)))),"",INDIRECT(CONCATENATE("'Full Data'!",F$4,ROW('Full Data'!F97))))</f>
        <v>3818</v>
      </c>
      <c r="G100" s="16">
        <f ca="1">IF(ISBLANK(INDIRECT(CONCATENATE("'Full Data'!",G$4,ROW('Full Data'!G97)))),"",INDIRECT(CONCATENATE("'Full Data'!",G$4,ROW('Full Data'!G97))))</f>
        <v>19</v>
      </c>
      <c r="H100" s="16">
        <f ca="1">IF(ISBLANK(INDIRECT(CONCATENATE("'Full Data'!",H$4,ROW('Full Data'!H97)))),"",INDIRECT(CONCATENATE("'Full Data'!",H$4,ROW('Full Data'!H97))))</f>
        <v>1.38</v>
      </c>
      <c r="I100" s="16">
        <f ca="1">IF(ISBLANK(INDIRECT(CONCATENATE("'Full Data'!",I$4,ROW('Full Data'!I97)))),"",INDIRECT(CONCATENATE("'Full Data'!",I$4,ROW('Full Data'!I97))))</f>
        <v>598</v>
      </c>
      <c r="J100" s="16">
        <f ca="1">IF(ISBLANK(INDIRECT(CONCATENATE("'Full Data'!",J$4,ROW('Full Data'!J97)))),"",INDIRECT(CONCATENATE("'Full Data'!",J$4,ROW('Full Data'!J97))))</f>
      </c>
      <c r="K100" s="16">
        <f ca="1">IF(ISBLANK(INDIRECT(CONCATENATE("'Full Data'!",K$4,ROW('Full Data'!K97)))),"",INDIRECT(CONCATENATE("'Full Data'!",K$4,ROW('Full Data'!K97))))</f>
      </c>
      <c r="L100" s="16" t="str">
        <f ca="1">IF(ISBLANK(INDIRECT(CONCATENATE("'Full Data'!",L$4,ROW('Full Data'!L97)))),"",INDIRECT(CONCATENATE("'Full Data'!",L$4,ROW('Full Data'!L97))))</f>
        <v>+6,3,4,5</v>
      </c>
      <c r="N100" s="40"/>
      <c r="O100" s="40"/>
      <c r="P100" s="40"/>
      <c r="Q100" s="40"/>
      <c r="R100" s="40"/>
      <c r="S100" s="40"/>
    </row>
    <row r="101" spans="1:19" ht="12.75" customHeight="1">
      <c r="A101" s="16">
        <f ca="1">IF(ISBLANK(INDIRECT(CONCATENATE("'Full Data'!",A$4,ROW('Full Data'!A98)))),"",INDIRECT(CONCATENATE("'Full Data'!",A$4,ROW('Full Data'!A98))))</f>
        <v>93</v>
      </c>
      <c r="B101" s="16" t="str">
        <f ca="1">IF(ISBLANK(INDIRECT(CONCATENATE("'Full Data'!",B$4,ROW('Full Data'!B98)))),"",INDIRECT(CONCATENATE("'Full Data'!",B$4,ROW('Full Data'!B98))))</f>
        <v>Np</v>
      </c>
      <c r="C101" s="16" t="str">
        <f ca="1">IF(ISBLANK(INDIRECT(CONCATENATE("'Full Data'!",C$4,ROW('Full Data'!C98)))),"",INDIRECT(CONCATENATE("'Full Data'!",C$4,ROW('Full Data'!C98))))</f>
        <v>neptunium</v>
      </c>
      <c r="D101" s="16" t="str">
        <f ca="1">IF(ISBLANK(INDIRECT(CONCATENATE("'Full Data'!",D$4,ROW('Full Data'!D98)))),"",INDIRECT(CONCATENATE("'Full Data'!",D$4,ROW('Full Data'!D98))))</f>
        <v>237</v>
      </c>
      <c r="E101" s="16">
        <f ca="1">IF(ISBLANK(INDIRECT(CONCATENATE("'Full Data'!",E$4,ROW('Full Data'!E98)))),"",INDIRECT(CONCATENATE("'Full Data'!",E$4,ROW('Full Data'!E98))))</f>
        <v>640</v>
      </c>
      <c r="F101" s="16">
        <f ca="1">IF(ISBLANK(INDIRECT(CONCATENATE("'Full Data'!",F$4,ROW('Full Data'!F98)))),"",INDIRECT(CONCATENATE("'Full Data'!",F$4,ROW('Full Data'!F98))))</f>
        <v>3900</v>
      </c>
      <c r="G101" s="16">
        <f ca="1">IF(ISBLANK(INDIRECT(CONCATENATE("'Full Data'!",G$4,ROW('Full Data'!G98)))),"",INDIRECT(CONCATENATE("'Full Data'!",G$4,ROW('Full Data'!G98))))</f>
        <v>20.2</v>
      </c>
      <c r="H101" s="16">
        <f ca="1">IF(ISBLANK(INDIRECT(CONCATENATE("'Full Data'!",H$4,ROW('Full Data'!H98)))),"",INDIRECT(CONCATENATE("'Full Data'!",H$4,ROW('Full Data'!H98))))</f>
        <v>1.36</v>
      </c>
      <c r="I101" s="16">
        <f ca="1">IF(ISBLANK(INDIRECT(CONCATENATE("'Full Data'!",I$4,ROW('Full Data'!I98)))),"",INDIRECT(CONCATENATE("'Full Data'!",I$4,ROW('Full Data'!I98))))</f>
        <v>605</v>
      </c>
      <c r="J101" s="16">
        <f ca="1">IF(ISBLANK(INDIRECT(CONCATENATE("'Full Data'!",J$4,ROW('Full Data'!J98)))),"",INDIRECT(CONCATENATE("'Full Data'!",J$4,ROW('Full Data'!J98))))</f>
      </c>
      <c r="K101" s="16">
        <f ca="1">IF(ISBLANK(INDIRECT(CONCATENATE("'Full Data'!",K$4,ROW('Full Data'!K98)))),"",INDIRECT(CONCATENATE("'Full Data'!",K$4,ROW('Full Data'!K98))))</f>
      </c>
      <c r="L101" s="16" t="str">
        <f ca="1">IF(ISBLANK(INDIRECT(CONCATENATE("'Full Data'!",L$4,ROW('Full Data'!L98)))),"",INDIRECT(CONCATENATE("'Full Data'!",L$4,ROW('Full Data'!L98))))</f>
        <v>+5,3,4,6</v>
      </c>
      <c r="N101" s="40"/>
      <c r="O101" s="40"/>
      <c r="P101" s="40"/>
      <c r="Q101" s="40"/>
      <c r="R101" s="40"/>
      <c r="S101" s="40"/>
    </row>
    <row r="102" spans="1:19" ht="12.75" customHeight="1">
      <c r="A102" s="16">
        <f ca="1">IF(ISBLANK(INDIRECT(CONCATENATE("'Full Data'!",A$4,ROW('Full Data'!A99)))),"",INDIRECT(CONCATENATE("'Full Data'!",A$4,ROW('Full Data'!A99))))</f>
        <v>94</v>
      </c>
      <c r="B102" s="16" t="str">
        <f ca="1">IF(ISBLANK(INDIRECT(CONCATENATE("'Full Data'!",B$4,ROW('Full Data'!B99)))),"",INDIRECT(CONCATENATE("'Full Data'!",B$4,ROW('Full Data'!B99))))</f>
        <v>Pu</v>
      </c>
      <c r="C102" s="16" t="str">
        <f ca="1">IF(ISBLANK(INDIRECT(CONCATENATE("'Full Data'!",C$4,ROW('Full Data'!C99)))),"",INDIRECT(CONCATENATE("'Full Data'!",C$4,ROW('Full Data'!C99))))</f>
        <v>plutonium</v>
      </c>
      <c r="D102" s="16" t="str">
        <f ca="1">IF(ISBLANK(INDIRECT(CONCATENATE("'Full Data'!",D$4,ROW('Full Data'!D99)))),"",INDIRECT(CONCATENATE("'Full Data'!",D$4,ROW('Full Data'!D99))))</f>
        <v>244</v>
      </c>
      <c r="E102" s="16">
        <f ca="1">IF(ISBLANK(INDIRECT(CONCATENATE("'Full Data'!",E$4,ROW('Full Data'!E99)))),"",INDIRECT(CONCATENATE("'Full Data'!",E$4,ROW('Full Data'!E99))))</f>
        <v>641</v>
      </c>
      <c r="F102" s="16">
        <f ca="1">IF(ISBLANK(INDIRECT(CONCATENATE("'Full Data'!",F$4,ROW('Full Data'!F99)))),"",INDIRECT(CONCATENATE("'Full Data'!",F$4,ROW('Full Data'!F99))))</f>
        <v>3232</v>
      </c>
      <c r="G102" s="16">
        <f ca="1">IF(ISBLANK(INDIRECT(CONCATENATE("'Full Data'!",G$4,ROW('Full Data'!G99)))),"",INDIRECT(CONCATENATE("'Full Data'!",G$4,ROW('Full Data'!G99))))</f>
        <v>19.8</v>
      </c>
      <c r="H102" s="16">
        <f ca="1">IF(ISBLANK(INDIRECT(CONCATENATE("'Full Data'!",H$4,ROW('Full Data'!H99)))),"",INDIRECT(CONCATENATE("'Full Data'!",H$4,ROW('Full Data'!H99))))</f>
        <v>1.28</v>
      </c>
      <c r="I102" s="16">
        <f ca="1">IF(ISBLANK(INDIRECT(CONCATENATE("'Full Data'!",I$4,ROW('Full Data'!I99)))),"",INDIRECT(CONCATENATE("'Full Data'!",I$4,ROW('Full Data'!I99))))</f>
        <v>585</v>
      </c>
      <c r="J102" s="16">
        <f ca="1">IF(ISBLANK(INDIRECT(CONCATENATE("'Full Data'!",J$4,ROW('Full Data'!J99)))),"",INDIRECT(CONCATENATE("'Full Data'!",J$4,ROW('Full Data'!J99))))</f>
      </c>
      <c r="K102" s="16">
        <f ca="1">IF(ISBLANK(INDIRECT(CONCATENATE("'Full Data'!",K$4,ROW('Full Data'!K99)))),"",INDIRECT(CONCATENATE("'Full Data'!",K$4,ROW('Full Data'!K99))))</f>
      </c>
      <c r="L102" s="16" t="str">
        <f ca="1">IF(ISBLANK(INDIRECT(CONCATENATE("'Full Data'!",L$4,ROW('Full Data'!L99)))),"",INDIRECT(CONCATENATE("'Full Data'!",L$4,ROW('Full Data'!L99))))</f>
        <v>+4,3,5,6</v>
      </c>
      <c r="N102" s="40"/>
      <c r="O102" s="40"/>
      <c r="P102" s="40"/>
      <c r="Q102" s="40"/>
      <c r="R102" s="40"/>
      <c r="S102" s="40"/>
    </row>
    <row r="103" spans="1:19" ht="12.75" customHeight="1">
      <c r="A103" s="16">
        <f ca="1">IF(ISBLANK(INDIRECT(CONCATENATE("'Full Data'!",A$4,ROW('Full Data'!A100)))),"",INDIRECT(CONCATENATE("'Full Data'!",A$4,ROW('Full Data'!A100))))</f>
        <v>95</v>
      </c>
      <c r="B103" s="16" t="str">
        <f ca="1">IF(ISBLANK(INDIRECT(CONCATENATE("'Full Data'!",B$4,ROW('Full Data'!B100)))),"",INDIRECT(CONCATENATE("'Full Data'!",B$4,ROW('Full Data'!B100))))</f>
        <v>Am</v>
      </c>
      <c r="C103" s="16" t="str">
        <f ca="1">IF(ISBLANK(INDIRECT(CONCATENATE("'Full Data'!",C$4,ROW('Full Data'!C100)))),"",INDIRECT(CONCATENATE("'Full Data'!",C$4,ROW('Full Data'!C100))))</f>
        <v>americium</v>
      </c>
      <c r="D103" s="16" t="str">
        <f ca="1">IF(ISBLANK(INDIRECT(CONCATENATE("'Full Data'!",D$4,ROW('Full Data'!D100)))),"",INDIRECT(CONCATENATE("'Full Data'!",D$4,ROW('Full Data'!D100))))</f>
        <v>243</v>
      </c>
      <c r="E103" s="16">
        <f ca="1">IF(ISBLANK(INDIRECT(CONCATENATE("'Full Data'!",E$4,ROW('Full Data'!E100)))),"",INDIRECT(CONCATENATE("'Full Data'!",E$4,ROW('Full Data'!E100))))</f>
        <v>994</v>
      </c>
      <c r="F103" s="16">
        <f ca="1">IF(ISBLANK(INDIRECT(CONCATENATE("'Full Data'!",F$4,ROW('Full Data'!F100)))),"",INDIRECT(CONCATENATE("'Full Data'!",F$4,ROW('Full Data'!F100))))</f>
        <v>2607</v>
      </c>
      <c r="G103" s="16">
        <f ca="1">IF(ISBLANK(INDIRECT(CONCATENATE("'Full Data'!",G$4,ROW('Full Data'!G100)))),"",INDIRECT(CONCATENATE("'Full Data'!",G$4,ROW('Full Data'!G100))))</f>
        <v>13.7</v>
      </c>
      <c r="H103" s="16">
        <f ca="1">IF(ISBLANK(INDIRECT(CONCATENATE("'Full Data'!",H$4,ROW('Full Data'!H100)))),"",INDIRECT(CONCATENATE("'Full Data'!",H$4,ROW('Full Data'!H100))))</f>
        <v>1.3</v>
      </c>
      <c r="I103" s="16">
        <f ca="1">IF(ISBLANK(INDIRECT(CONCATENATE("'Full Data'!",I$4,ROW('Full Data'!I100)))),"",INDIRECT(CONCATENATE("'Full Data'!",I$4,ROW('Full Data'!I100))))</f>
        <v>578</v>
      </c>
      <c r="J103" s="16">
        <f ca="1">IF(ISBLANK(INDIRECT(CONCATENATE("'Full Data'!",J$4,ROW('Full Data'!J100)))),"",INDIRECT(CONCATENATE("'Full Data'!",J$4,ROW('Full Data'!J100))))</f>
      </c>
      <c r="K103" s="16">
        <f ca="1">IF(ISBLANK(INDIRECT(CONCATENATE("'Full Data'!",K$4,ROW('Full Data'!K100)))),"",INDIRECT(CONCATENATE("'Full Data'!",K$4,ROW('Full Data'!K100))))</f>
      </c>
      <c r="L103" s="16" t="str">
        <f ca="1">IF(ISBLANK(INDIRECT(CONCATENATE("'Full Data'!",L$4,ROW('Full Data'!L100)))),"",INDIRECT(CONCATENATE("'Full Data'!",L$4,ROW('Full Data'!L100))))</f>
        <v>+3,4,5,6</v>
      </c>
      <c r="N103" s="40"/>
      <c r="O103" s="40"/>
      <c r="P103" s="40"/>
      <c r="Q103" s="40"/>
      <c r="R103" s="40"/>
      <c r="S103" s="40"/>
    </row>
    <row r="104" spans="1:19" ht="12.75" customHeight="1">
      <c r="A104" s="16">
        <f ca="1">IF(ISBLANK(INDIRECT(CONCATENATE("'Full Data'!",A$4,ROW('Full Data'!A101)))),"",INDIRECT(CONCATENATE("'Full Data'!",A$4,ROW('Full Data'!A101))))</f>
        <v>96</v>
      </c>
      <c r="B104" s="16" t="str">
        <f ca="1">IF(ISBLANK(INDIRECT(CONCATENATE("'Full Data'!",B$4,ROW('Full Data'!B101)))),"",INDIRECT(CONCATENATE("'Full Data'!",B$4,ROW('Full Data'!B101))))</f>
        <v>Cm</v>
      </c>
      <c r="C104" s="16" t="str">
        <f ca="1">IF(ISBLANK(INDIRECT(CONCATENATE("'Full Data'!",C$4,ROW('Full Data'!C101)))),"",INDIRECT(CONCATENATE("'Full Data'!",C$4,ROW('Full Data'!C101))))</f>
        <v>curium</v>
      </c>
      <c r="D104" s="16" t="str">
        <f ca="1">IF(ISBLANK(INDIRECT(CONCATENATE("'Full Data'!",D$4,ROW('Full Data'!D101)))),"",INDIRECT(CONCATENATE("'Full Data'!",D$4,ROW('Full Data'!D101))))</f>
        <v>247</v>
      </c>
      <c r="E104" s="16">
        <f ca="1">IF(ISBLANK(INDIRECT(CONCATENATE("'Full Data'!",E$4,ROW('Full Data'!E101)))),"",INDIRECT(CONCATENATE("'Full Data'!",E$4,ROW('Full Data'!E101))))</f>
        <v>1340</v>
      </c>
      <c r="F104" s="16">
        <f ca="1">IF(ISBLANK(INDIRECT(CONCATENATE("'Full Data'!",F$4,ROW('Full Data'!F101)))),"",INDIRECT(CONCATENATE("'Full Data'!",F$4,ROW('Full Data'!F101))))</f>
      </c>
      <c r="G104" s="16">
        <f ca="1">IF(ISBLANK(INDIRECT(CONCATENATE("'Full Data'!",G$4,ROW('Full Data'!G101)))),"",INDIRECT(CONCATENATE("'Full Data'!",G$4,ROW('Full Data'!G101))))</f>
        <v>13.5</v>
      </c>
      <c r="H104" s="16">
        <f ca="1">IF(ISBLANK(INDIRECT(CONCATENATE("'Full Data'!",H$4,ROW('Full Data'!H101)))),"",INDIRECT(CONCATENATE("'Full Data'!",H$4,ROW('Full Data'!H101))))</f>
        <v>1.3</v>
      </c>
      <c r="I104" s="16">
        <f ca="1">IF(ISBLANK(INDIRECT(CONCATENATE("'Full Data'!",I$4,ROW('Full Data'!I101)))),"",INDIRECT(CONCATENATE("'Full Data'!",I$4,ROW('Full Data'!I101))))</f>
        <v>581</v>
      </c>
      <c r="J104" s="16">
        <f ca="1">IF(ISBLANK(INDIRECT(CONCATENATE("'Full Data'!",J$4,ROW('Full Data'!J101)))),"",INDIRECT(CONCATENATE("'Full Data'!",J$4,ROW('Full Data'!J101))))</f>
      </c>
      <c r="K104" s="16">
        <f ca="1">IF(ISBLANK(INDIRECT(CONCATENATE("'Full Data'!",K$4,ROW('Full Data'!K101)))),"",INDIRECT(CONCATENATE("'Full Data'!",K$4,ROW('Full Data'!K101))))</f>
      </c>
      <c r="L104" s="16" t="str">
        <f ca="1">IF(ISBLANK(INDIRECT(CONCATENATE("'Full Data'!",L$4,ROW('Full Data'!L101)))),"",INDIRECT(CONCATENATE("'Full Data'!",L$4,ROW('Full Data'!L101))))</f>
        <v>+3</v>
      </c>
      <c r="N104" s="40"/>
      <c r="O104" s="40"/>
      <c r="P104" s="40"/>
      <c r="Q104" s="40"/>
      <c r="R104" s="40"/>
      <c r="S104" s="40"/>
    </row>
    <row r="105" spans="1:19" ht="12.75" customHeight="1">
      <c r="A105" s="16">
        <f ca="1">IF(ISBLANK(INDIRECT(CONCATENATE("'Full Data'!",A$4,ROW('Full Data'!A102)))),"",INDIRECT(CONCATENATE("'Full Data'!",A$4,ROW('Full Data'!A102))))</f>
        <v>97</v>
      </c>
      <c r="B105" s="16" t="str">
        <f ca="1">IF(ISBLANK(INDIRECT(CONCATENATE("'Full Data'!",B$4,ROW('Full Data'!B102)))),"",INDIRECT(CONCATENATE("'Full Data'!",B$4,ROW('Full Data'!B102))))</f>
        <v>Bk</v>
      </c>
      <c r="C105" s="16" t="str">
        <f ca="1">IF(ISBLANK(INDIRECT(CONCATENATE("'Full Data'!",C$4,ROW('Full Data'!C102)))),"",INDIRECT(CONCATENATE("'Full Data'!",C$4,ROW('Full Data'!C102))))</f>
        <v>berkelium</v>
      </c>
      <c r="D105" s="16" t="str">
        <f ca="1">IF(ISBLANK(INDIRECT(CONCATENATE("'Full Data'!",D$4,ROW('Full Data'!D102)))),"",INDIRECT(CONCATENATE("'Full Data'!",D$4,ROW('Full Data'!D102))))</f>
        <v>247</v>
      </c>
      <c r="E105" s="16">
        <f ca="1">IF(ISBLANK(INDIRECT(CONCATENATE("'Full Data'!",E$4,ROW('Full Data'!E102)))),"",INDIRECT(CONCATENATE("'Full Data'!",E$4,ROW('Full Data'!E102))))</f>
        <v>986</v>
      </c>
      <c r="F105" s="16">
        <f ca="1">IF(ISBLANK(INDIRECT(CONCATENATE("'Full Data'!",F$4,ROW('Full Data'!F102)))),"",INDIRECT(CONCATENATE("'Full Data'!",F$4,ROW('Full Data'!F102))))</f>
      </c>
      <c r="G105" s="16">
        <f ca="1">IF(ISBLANK(INDIRECT(CONCATENATE("'Full Data'!",G$4,ROW('Full Data'!G102)))),"",INDIRECT(CONCATENATE("'Full Data'!",G$4,ROW('Full Data'!G102))))</f>
        <v>14</v>
      </c>
      <c r="H105" s="16">
        <f ca="1">IF(ISBLANK(INDIRECT(CONCATENATE("'Full Data'!",H$4,ROW('Full Data'!H102)))),"",INDIRECT(CONCATENATE("'Full Data'!",H$4,ROW('Full Data'!H102))))</f>
        <v>1.3</v>
      </c>
      <c r="I105" s="16">
        <f ca="1">IF(ISBLANK(INDIRECT(CONCATENATE("'Full Data'!",I$4,ROW('Full Data'!I102)))),"",INDIRECT(CONCATENATE("'Full Data'!",I$4,ROW('Full Data'!I102))))</f>
        <v>601</v>
      </c>
      <c r="J105" s="16">
        <f ca="1">IF(ISBLANK(INDIRECT(CONCATENATE("'Full Data'!",J$4,ROW('Full Data'!J102)))),"",INDIRECT(CONCATENATE("'Full Data'!",J$4,ROW('Full Data'!J102))))</f>
      </c>
      <c r="K105" s="16">
        <f ca="1">IF(ISBLANK(INDIRECT(CONCATENATE("'Full Data'!",K$4,ROW('Full Data'!K102)))),"",INDIRECT(CONCATENATE("'Full Data'!",K$4,ROW('Full Data'!K102))))</f>
      </c>
      <c r="L105" s="16" t="str">
        <f ca="1">IF(ISBLANK(INDIRECT(CONCATENATE("'Full Data'!",L$4,ROW('Full Data'!L102)))),"",INDIRECT(CONCATENATE("'Full Data'!",L$4,ROW('Full Data'!L102))))</f>
        <v>+3,4</v>
      </c>
      <c r="N105" s="40"/>
      <c r="O105" s="40"/>
      <c r="P105" s="40"/>
      <c r="Q105" s="40"/>
      <c r="R105" s="40"/>
      <c r="S105" s="40"/>
    </row>
    <row r="106" spans="1:19" ht="12.75" customHeight="1">
      <c r="A106" s="16">
        <f ca="1">IF(ISBLANK(INDIRECT(CONCATENATE("'Full Data'!",A$4,ROW('Full Data'!A103)))),"",INDIRECT(CONCATENATE("'Full Data'!",A$4,ROW('Full Data'!A103))))</f>
        <v>98</v>
      </c>
      <c r="B106" s="16" t="str">
        <f ca="1">IF(ISBLANK(INDIRECT(CONCATENATE("'Full Data'!",B$4,ROW('Full Data'!B103)))),"",INDIRECT(CONCATENATE("'Full Data'!",B$4,ROW('Full Data'!B103))))</f>
        <v>Cf</v>
      </c>
      <c r="C106" s="16" t="str">
        <f ca="1">IF(ISBLANK(INDIRECT(CONCATENATE("'Full Data'!",C$4,ROW('Full Data'!C103)))),"",INDIRECT(CONCATENATE("'Full Data'!",C$4,ROW('Full Data'!C103))))</f>
        <v>californium</v>
      </c>
      <c r="D106" s="16" t="str">
        <f ca="1">IF(ISBLANK(INDIRECT(CONCATENATE("'Full Data'!",D$4,ROW('Full Data'!D103)))),"",INDIRECT(CONCATENATE("'Full Data'!",D$4,ROW('Full Data'!D103))))</f>
        <v>251</v>
      </c>
      <c r="E106" s="16">
        <f ca="1">IF(ISBLANK(INDIRECT(CONCATENATE("'Full Data'!",E$4,ROW('Full Data'!E103)))),"",INDIRECT(CONCATENATE("'Full Data'!",E$4,ROW('Full Data'!E103))))</f>
      </c>
      <c r="F106" s="16">
        <f ca="1">IF(ISBLANK(INDIRECT(CONCATENATE("'Full Data'!",F$4,ROW('Full Data'!F103)))),"",INDIRECT(CONCATENATE("'Full Data'!",F$4,ROW('Full Data'!F103))))</f>
      </c>
      <c r="G106" s="16">
        <f ca="1">IF(ISBLANK(INDIRECT(CONCATENATE("'Full Data'!",G$4,ROW('Full Data'!G103)))),"",INDIRECT(CONCATENATE("'Full Data'!",G$4,ROW('Full Data'!G103))))</f>
      </c>
      <c r="H106" s="16">
        <f ca="1">IF(ISBLANK(INDIRECT(CONCATENATE("'Full Data'!",H$4,ROW('Full Data'!H103)))),"",INDIRECT(CONCATENATE("'Full Data'!",H$4,ROW('Full Data'!H103))))</f>
        <v>1.3</v>
      </c>
      <c r="I106" s="16">
        <f ca="1">IF(ISBLANK(INDIRECT(CONCATENATE("'Full Data'!",I$4,ROW('Full Data'!I103)))),"",INDIRECT(CONCATENATE("'Full Data'!",I$4,ROW('Full Data'!I103))))</f>
        <v>608</v>
      </c>
      <c r="J106" s="16">
        <f ca="1">IF(ISBLANK(INDIRECT(CONCATENATE("'Full Data'!",J$4,ROW('Full Data'!J103)))),"",INDIRECT(CONCATENATE("'Full Data'!",J$4,ROW('Full Data'!J103))))</f>
      </c>
      <c r="K106" s="16">
        <f ca="1">IF(ISBLANK(INDIRECT(CONCATENATE("'Full Data'!",K$4,ROW('Full Data'!K103)))),"",INDIRECT(CONCATENATE("'Full Data'!",K$4,ROW('Full Data'!K103))))</f>
      </c>
      <c r="L106" s="16" t="str">
        <f ca="1">IF(ISBLANK(INDIRECT(CONCATENATE("'Full Data'!",L$4,ROW('Full Data'!L103)))),"",INDIRECT(CONCATENATE("'Full Data'!",L$4,ROW('Full Data'!L103))))</f>
        <v>+3</v>
      </c>
      <c r="N106" s="40"/>
      <c r="O106" s="40"/>
      <c r="P106" s="40"/>
      <c r="Q106" s="40"/>
      <c r="R106" s="40"/>
      <c r="S106" s="40"/>
    </row>
    <row r="107" spans="1:19" ht="12.75" customHeight="1">
      <c r="A107" s="16">
        <f ca="1">IF(ISBLANK(INDIRECT(CONCATENATE("'Full Data'!",A$4,ROW('Full Data'!A104)))),"",INDIRECT(CONCATENATE("'Full Data'!",A$4,ROW('Full Data'!A104))))</f>
        <v>99</v>
      </c>
      <c r="B107" s="16" t="str">
        <f ca="1">IF(ISBLANK(INDIRECT(CONCATENATE("'Full Data'!",B$4,ROW('Full Data'!B104)))),"",INDIRECT(CONCATENATE("'Full Data'!",B$4,ROW('Full Data'!B104))))</f>
        <v>Es</v>
      </c>
      <c r="C107" s="16" t="str">
        <f ca="1">IF(ISBLANK(INDIRECT(CONCATENATE("'Full Data'!",C$4,ROW('Full Data'!C104)))),"",INDIRECT(CONCATENATE("'Full Data'!",C$4,ROW('Full Data'!C104))))</f>
        <v>einsteinium</v>
      </c>
      <c r="D107" s="16" t="str">
        <f ca="1">IF(ISBLANK(INDIRECT(CONCATENATE("'Full Data'!",D$4,ROW('Full Data'!D104)))),"",INDIRECT(CONCATENATE("'Full Data'!",D$4,ROW('Full Data'!D104))))</f>
        <v>252</v>
      </c>
      <c r="E107" s="16">
        <f ca="1">IF(ISBLANK(INDIRECT(CONCATENATE("'Full Data'!",E$4,ROW('Full Data'!E104)))),"",INDIRECT(CONCATENATE("'Full Data'!",E$4,ROW('Full Data'!E104))))</f>
      </c>
      <c r="F107" s="16">
        <f ca="1">IF(ISBLANK(INDIRECT(CONCATENATE("'Full Data'!",F$4,ROW('Full Data'!F104)))),"",INDIRECT(CONCATENATE("'Full Data'!",F$4,ROW('Full Data'!F104))))</f>
      </c>
      <c r="G107" s="16">
        <f ca="1">IF(ISBLANK(INDIRECT(CONCATENATE("'Full Data'!",G$4,ROW('Full Data'!G104)))),"",INDIRECT(CONCATENATE("'Full Data'!",G$4,ROW('Full Data'!G104))))</f>
      </c>
      <c r="H107" s="16">
        <f ca="1">IF(ISBLANK(INDIRECT(CONCATENATE("'Full Data'!",H$4,ROW('Full Data'!H104)))),"",INDIRECT(CONCATENATE("'Full Data'!",H$4,ROW('Full Data'!H104))))</f>
        <v>1.3</v>
      </c>
      <c r="I107" s="16">
        <f ca="1">IF(ISBLANK(INDIRECT(CONCATENATE("'Full Data'!",I$4,ROW('Full Data'!I104)))),"",INDIRECT(CONCATENATE("'Full Data'!",I$4,ROW('Full Data'!I104))))</f>
        <v>619</v>
      </c>
      <c r="J107" s="16">
        <f ca="1">IF(ISBLANK(INDIRECT(CONCATENATE("'Full Data'!",J$4,ROW('Full Data'!J104)))),"",INDIRECT(CONCATENATE("'Full Data'!",J$4,ROW('Full Data'!J104))))</f>
      </c>
      <c r="K107" s="16">
        <f ca="1">IF(ISBLANK(INDIRECT(CONCATENATE("'Full Data'!",K$4,ROW('Full Data'!K104)))),"",INDIRECT(CONCATENATE("'Full Data'!",K$4,ROW('Full Data'!K104))))</f>
      </c>
      <c r="L107" s="16" t="str">
        <f ca="1">IF(ISBLANK(INDIRECT(CONCATENATE("'Full Data'!",L$4,ROW('Full Data'!L104)))),"",INDIRECT(CONCATENATE("'Full Data'!",L$4,ROW('Full Data'!L104))))</f>
        <v>+3</v>
      </c>
      <c r="N107" s="40"/>
      <c r="O107" s="40"/>
      <c r="P107" s="40"/>
      <c r="Q107" s="40"/>
      <c r="R107" s="40"/>
      <c r="S107" s="40"/>
    </row>
    <row r="108" spans="1:19" ht="12.75" customHeight="1">
      <c r="A108" s="16">
        <f ca="1">IF(ISBLANK(INDIRECT(CONCATENATE("'Full Data'!",A$4,ROW('Full Data'!A105)))),"",INDIRECT(CONCATENATE("'Full Data'!",A$4,ROW('Full Data'!A105))))</f>
        <v>100</v>
      </c>
      <c r="B108" s="16" t="str">
        <f ca="1">IF(ISBLANK(INDIRECT(CONCATENATE("'Full Data'!",B$4,ROW('Full Data'!B105)))),"",INDIRECT(CONCATENATE("'Full Data'!",B$4,ROW('Full Data'!B105))))</f>
        <v>Fm</v>
      </c>
      <c r="C108" s="16" t="str">
        <f ca="1">IF(ISBLANK(INDIRECT(CONCATENATE("'Full Data'!",C$4,ROW('Full Data'!C105)))),"",INDIRECT(CONCATENATE("'Full Data'!",C$4,ROW('Full Data'!C105))))</f>
        <v>fermium</v>
      </c>
      <c r="D108" s="16" t="str">
        <f ca="1">IF(ISBLANK(INDIRECT(CONCATENATE("'Full Data'!",D$4,ROW('Full Data'!D105)))),"",INDIRECT(CONCATENATE("'Full Data'!",D$4,ROW('Full Data'!D105))))</f>
        <v>257</v>
      </c>
      <c r="E108" s="16">
        <f ca="1">IF(ISBLANK(INDIRECT(CONCATENATE("'Full Data'!",E$4,ROW('Full Data'!E105)))),"",INDIRECT(CONCATENATE("'Full Data'!",E$4,ROW('Full Data'!E105))))</f>
      </c>
      <c r="F108" s="16">
        <f ca="1">IF(ISBLANK(INDIRECT(CONCATENATE("'Full Data'!",F$4,ROW('Full Data'!F105)))),"",INDIRECT(CONCATENATE("'Full Data'!",F$4,ROW('Full Data'!F105))))</f>
      </c>
      <c r="G108" s="16">
        <f ca="1">IF(ISBLANK(INDIRECT(CONCATENATE("'Full Data'!",G$4,ROW('Full Data'!G105)))),"",INDIRECT(CONCATENATE("'Full Data'!",G$4,ROW('Full Data'!G105))))</f>
      </c>
      <c r="H108" s="16">
        <f ca="1">IF(ISBLANK(INDIRECT(CONCATENATE("'Full Data'!",H$4,ROW('Full Data'!H105)))),"",INDIRECT(CONCATENATE("'Full Data'!",H$4,ROW('Full Data'!H105))))</f>
        <v>1.3</v>
      </c>
      <c r="I108" s="16">
        <f ca="1">IF(ISBLANK(INDIRECT(CONCATENATE("'Full Data'!",I$4,ROW('Full Data'!I105)))),"",INDIRECT(CONCATENATE("'Full Data'!",I$4,ROW('Full Data'!I105))))</f>
        <v>627</v>
      </c>
      <c r="J108" s="16">
        <f ca="1">IF(ISBLANK(INDIRECT(CONCATENATE("'Full Data'!",J$4,ROW('Full Data'!J105)))),"",INDIRECT(CONCATENATE("'Full Data'!",J$4,ROW('Full Data'!J105))))</f>
      </c>
      <c r="K108" s="16">
        <f ca="1">IF(ISBLANK(INDIRECT(CONCATENATE("'Full Data'!",K$4,ROW('Full Data'!K105)))),"",INDIRECT(CONCATENATE("'Full Data'!",K$4,ROW('Full Data'!K105))))</f>
      </c>
      <c r="L108" s="16" t="str">
        <f ca="1">IF(ISBLANK(INDIRECT(CONCATENATE("'Full Data'!",L$4,ROW('Full Data'!L105)))),"",INDIRECT(CONCATENATE("'Full Data'!",L$4,ROW('Full Data'!L105))))</f>
        <v>+3</v>
      </c>
      <c r="N108" s="40"/>
      <c r="O108" s="40"/>
      <c r="P108" s="40"/>
      <c r="Q108" s="40"/>
      <c r="R108" s="40"/>
      <c r="S108" s="40"/>
    </row>
    <row r="109" spans="1:19" ht="12.75" customHeight="1">
      <c r="A109" s="16">
        <f ca="1">IF(ISBLANK(INDIRECT(CONCATENATE("'Full Data'!",A$4,ROW('Full Data'!A106)))),"",INDIRECT(CONCATENATE("'Full Data'!",A$4,ROW('Full Data'!A106))))</f>
        <v>101</v>
      </c>
      <c r="B109" s="16" t="str">
        <f ca="1">IF(ISBLANK(INDIRECT(CONCATENATE("'Full Data'!",B$4,ROW('Full Data'!B106)))),"",INDIRECT(CONCATENATE("'Full Data'!",B$4,ROW('Full Data'!B106))))</f>
        <v>Md</v>
      </c>
      <c r="C109" s="16" t="str">
        <f ca="1">IF(ISBLANK(INDIRECT(CONCATENATE("'Full Data'!",C$4,ROW('Full Data'!C106)))),"",INDIRECT(CONCATENATE("'Full Data'!",C$4,ROW('Full Data'!C106))))</f>
        <v>mendelevium</v>
      </c>
      <c r="D109" s="16" t="str">
        <f ca="1">IF(ISBLANK(INDIRECT(CONCATENATE("'Full Data'!",D$4,ROW('Full Data'!D106)))),"",INDIRECT(CONCATENATE("'Full Data'!",D$4,ROW('Full Data'!D106))))</f>
        <v>258</v>
      </c>
      <c r="E109" s="16">
        <f ca="1">IF(ISBLANK(INDIRECT(CONCATENATE("'Full Data'!",E$4,ROW('Full Data'!E106)))),"",INDIRECT(CONCATENATE("'Full Data'!",E$4,ROW('Full Data'!E106))))</f>
      </c>
      <c r="F109" s="16">
        <f ca="1">IF(ISBLANK(INDIRECT(CONCATENATE("'Full Data'!",F$4,ROW('Full Data'!F106)))),"",INDIRECT(CONCATENATE("'Full Data'!",F$4,ROW('Full Data'!F106))))</f>
      </c>
      <c r="G109" s="16">
        <f ca="1">IF(ISBLANK(INDIRECT(CONCATENATE("'Full Data'!",G$4,ROW('Full Data'!G106)))),"",INDIRECT(CONCATENATE("'Full Data'!",G$4,ROW('Full Data'!G106))))</f>
      </c>
      <c r="H109" s="16">
        <f ca="1">IF(ISBLANK(INDIRECT(CONCATENATE("'Full Data'!",H$4,ROW('Full Data'!H106)))),"",INDIRECT(CONCATENATE("'Full Data'!",H$4,ROW('Full Data'!H106))))</f>
        <v>1.3</v>
      </c>
      <c r="I109" s="16">
        <f ca="1">IF(ISBLANK(INDIRECT(CONCATENATE("'Full Data'!",I$4,ROW('Full Data'!I106)))),"",INDIRECT(CONCATENATE("'Full Data'!",I$4,ROW('Full Data'!I106))))</f>
        <v>635</v>
      </c>
      <c r="J109" s="16">
        <f ca="1">IF(ISBLANK(INDIRECT(CONCATENATE("'Full Data'!",J$4,ROW('Full Data'!J106)))),"",INDIRECT(CONCATENATE("'Full Data'!",J$4,ROW('Full Data'!J106))))</f>
      </c>
      <c r="K109" s="16">
        <f ca="1">IF(ISBLANK(INDIRECT(CONCATENATE("'Full Data'!",K$4,ROW('Full Data'!K106)))),"",INDIRECT(CONCATENATE("'Full Data'!",K$4,ROW('Full Data'!K106))))</f>
      </c>
      <c r="L109" s="16" t="str">
        <f ca="1">IF(ISBLANK(INDIRECT(CONCATENATE("'Full Data'!",L$4,ROW('Full Data'!L106)))),"",INDIRECT(CONCATENATE("'Full Data'!",L$4,ROW('Full Data'!L106))))</f>
        <v>+3,2</v>
      </c>
      <c r="N109" s="40"/>
      <c r="O109" s="40"/>
      <c r="P109" s="40"/>
      <c r="Q109" s="40"/>
      <c r="R109" s="40"/>
      <c r="S109" s="40"/>
    </row>
    <row r="110" spans="1:19" ht="12.75" customHeight="1">
      <c r="A110" s="16">
        <f ca="1">IF(ISBLANK(INDIRECT(CONCATENATE("'Full Data'!",A$4,ROW('Full Data'!A107)))),"",INDIRECT(CONCATENATE("'Full Data'!",A$4,ROW('Full Data'!A107))))</f>
        <v>102</v>
      </c>
      <c r="B110" s="16" t="str">
        <f ca="1">IF(ISBLANK(INDIRECT(CONCATENATE("'Full Data'!",B$4,ROW('Full Data'!B107)))),"",INDIRECT(CONCATENATE("'Full Data'!",B$4,ROW('Full Data'!B107))))</f>
        <v>No</v>
      </c>
      <c r="C110" s="16" t="str">
        <f ca="1">IF(ISBLANK(INDIRECT(CONCATENATE("'Full Data'!",C$4,ROW('Full Data'!C107)))),"",INDIRECT(CONCATENATE("'Full Data'!",C$4,ROW('Full Data'!C107))))</f>
        <v>nobelium</v>
      </c>
      <c r="D110" s="16" t="str">
        <f ca="1">IF(ISBLANK(INDIRECT(CONCATENATE("'Full Data'!",D$4,ROW('Full Data'!D107)))),"",INDIRECT(CONCATENATE("'Full Data'!",D$4,ROW('Full Data'!D107))))</f>
        <v>259</v>
      </c>
      <c r="E110" s="16">
        <f ca="1">IF(ISBLANK(INDIRECT(CONCATENATE("'Full Data'!",E$4,ROW('Full Data'!E107)))),"",INDIRECT(CONCATENATE("'Full Data'!",E$4,ROW('Full Data'!E107))))</f>
      </c>
      <c r="F110" s="16">
        <f ca="1">IF(ISBLANK(INDIRECT(CONCATENATE("'Full Data'!",F$4,ROW('Full Data'!F107)))),"",INDIRECT(CONCATENATE("'Full Data'!",F$4,ROW('Full Data'!F107))))</f>
      </c>
      <c r="G110" s="16">
        <f ca="1">IF(ISBLANK(INDIRECT(CONCATENATE("'Full Data'!",G$4,ROW('Full Data'!G107)))),"",INDIRECT(CONCATENATE("'Full Data'!",G$4,ROW('Full Data'!G107))))</f>
      </c>
      <c r="H110" s="16">
        <f ca="1">IF(ISBLANK(INDIRECT(CONCATENATE("'Full Data'!",H$4,ROW('Full Data'!H107)))),"",INDIRECT(CONCATENATE("'Full Data'!",H$4,ROW('Full Data'!H107))))</f>
        <v>1.3</v>
      </c>
      <c r="I110" s="16">
        <f ca="1">IF(ISBLANK(INDIRECT(CONCATENATE("'Full Data'!",I$4,ROW('Full Data'!I107)))),"",INDIRECT(CONCATENATE("'Full Data'!",I$4,ROW('Full Data'!I107))))</f>
        <v>642</v>
      </c>
      <c r="J110" s="16">
        <f ca="1">IF(ISBLANK(INDIRECT(CONCATENATE("'Full Data'!",J$4,ROW('Full Data'!J107)))),"",INDIRECT(CONCATENATE("'Full Data'!",J$4,ROW('Full Data'!J107))))</f>
      </c>
      <c r="K110" s="16">
        <f ca="1">IF(ISBLANK(INDIRECT(CONCATENATE("'Full Data'!",K$4,ROW('Full Data'!K107)))),"",INDIRECT(CONCATENATE("'Full Data'!",K$4,ROW('Full Data'!K107))))</f>
      </c>
      <c r="L110" s="16" t="str">
        <f ca="1">IF(ISBLANK(INDIRECT(CONCATENATE("'Full Data'!",L$4,ROW('Full Data'!L107)))),"",INDIRECT(CONCATENATE("'Full Data'!",L$4,ROW('Full Data'!L107))))</f>
        <v>+2,3</v>
      </c>
      <c r="N110" s="40"/>
      <c r="O110" s="40"/>
      <c r="P110" s="40"/>
      <c r="Q110" s="40"/>
      <c r="R110" s="40"/>
      <c r="S110" s="40"/>
    </row>
    <row r="111" spans="1:19" ht="12.75" customHeight="1">
      <c r="A111" s="16">
        <f ca="1">IF(ISBLANK(INDIRECT(CONCATENATE("'Full Data'!",A$4,ROW('Full Data'!A108)))),"",INDIRECT(CONCATENATE("'Full Data'!",A$4,ROW('Full Data'!A108))))</f>
        <v>103</v>
      </c>
      <c r="B111" s="16" t="str">
        <f ca="1">IF(ISBLANK(INDIRECT(CONCATENATE("'Full Data'!",B$4,ROW('Full Data'!B108)))),"",INDIRECT(CONCATENATE("'Full Data'!",B$4,ROW('Full Data'!B108))))</f>
        <v>Lr</v>
      </c>
      <c r="C111" s="16" t="str">
        <f ca="1">IF(ISBLANK(INDIRECT(CONCATENATE("'Full Data'!",C$4,ROW('Full Data'!C108)))),"",INDIRECT(CONCATENATE("'Full Data'!",C$4,ROW('Full Data'!C108))))</f>
        <v>lawrencium</v>
      </c>
      <c r="D111" s="16" t="str">
        <f ca="1">IF(ISBLANK(INDIRECT(CONCATENATE("'Full Data'!",D$4,ROW('Full Data'!D108)))),"",INDIRECT(CONCATENATE("'Full Data'!",D$4,ROW('Full Data'!D108))))</f>
        <v>262</v>
      </c>
      <c r="E111" s="16">
        <f ca="1">IF(ISBLANK(INDIRECT(CONCATENATE("'Full Data'!",E$4,ROW('Full Data'!E108)))),"",INDIRECT(CONCATENATE("'Full Data'!",E$4,ROW('Full Data'!E108))))</f>
      </c>
      <c r="F111" s="16">
        <f ca="1">IF(ISBLANK(INDIRECT(CONCATENATE("'Full Data'!",F$4,ROW('Full Data'!F108)))),"",INDIRECT(CONCATENATE("'Full Data'!",F$4,ROW('Full Data'!F108))))</f>
      </c>
      <c r="G111" s="16">
        <f ca="1">IF(ISBLANK(INDIRECT(CONCATENATE("'Full Data'!",G$4,ROW('Full Data'!G108)))),"",INDIRECT(CONCATENATE("'Full Data'!",G$4,ROW('Full Data'!G108))))</f>
      </c>
      <c r="H111" s="16">
        <f ca="1">IF(ISBLANK(INDIRECT(CONCATENATE("'Full Data'!",H$4,ROW('Full Data'!H108)))),"",INDIRECT(CONCATENATE("'Full Data'!",H$4,ROW('Full Data'!H108))))</f>
      </c>
      <c r="I111" s="16">
        <f ca="1">IF(ISBLANK(INDIRECT(CONCATENATE("'Full Data'!",I$4,ROW('Full Data'!I108)))),"",INDIRECT(CONCATENATE("'Full Data'!",I$4,ROW('Full Data'!I108))))</f>
      </c>
      <c r="J111" s="16">
        <f ca="1">IF(ISBLANK(INDIRECT(CONCATENATE("'Full Data'!",J$4,ROW('Full Data'!J108)))),"",INDIRECT(CONCATENATE("'Full Data'!",J$4,ROW('Full Data'!J108))))</f>
      </c>
      <c r="K111" s="16">
        <f ca="1">IF(ISBLANK(INDIRECT(CONCATENATE("'Full Data'!",K$4,ROW('Full Data'!K108)))),"",INDIRECT(CONCATENATE("'Full Data'!",K$4,ROW('Full Data'!K108))))</f>
      </c>
      <c r="L111" s="16" t="str">
        <f ca="1">IF(ISBLANK(INDIRECT(CONCATENATE("'Full Data'!",L$4,ROW('Full Data'!L108)))),"",INDIRECT(CONCATENATE("'Full Data'!",L$4,ROW('Full Data'!L108))))</f>
        <v>+3</v>
      </c>
      <c r="N111" s="40"/>
      <c r="O111" s="40"/>
      <c r="P111" s="40"/>
      <c r="Q111" s="40"/>
      <c r="R111" s="40"/>
      <c r="S111" s="40"/>
    </row>
    <row r="112" spans="1:19" ht="12.75" customHeight="1">
      <c r="A112" s="16">
        <f ca="1">IF(ISBLANK(INDIRECT(CONCATENATE("'Full Data'!",A$4,ROW('Full Data'!A109)))),"",INDIRECT(CONCATENATE("'Full Data'!",A$4,ROW('Full Data'!A109))))</f>
        <v>104</v>
      </c>
      <c r="B112" s="16" t="str">
        <f ca="1">IF(ISBLANK(INDIRECT(CONCATENATE("'Full Data'!",B$4,ROW('Full Data'!B109)))),"",INDIRECT(CONCATENATE("'Full Data'!",B$4,ROW('Full Data'!B109))))</f>
        <v>Rf</v>
      </c>
      <c r="C112" s="16" t="str">
        <f ca="1">IF(ISBLANK(INDIRECT(CONCATENATE("'Full Data'!",C$4,ROW('Full Data'!C109)))),"",INDIRECT(CONCATENATE("'Full Data'!",C$4,ROW('Full Data'!C109))))</f>
        <v>rutherfordium</v>
      </c>
      <c r="D112" s="16" t="str">
        <f ca="1">IF(ISBLANK(INDIRECT(CONCATENATE("'Full Data'!",D$4,ROW('Full Data'!D109)))),"",INDIRECT(CONCATENATE("'Full Data'!",D$4,ROW('Full Data'!D109))))</f>
        <v>267</v>
      </c>
      <c r="E112" s="16">
        <f ca="1">IF(ISBLANK(INDIRECT(CONCATENATE("'Full Data'!",E$4,ROW('Full Data'!E109)))),"",INDIRECT(CONCATENATE("'Full Data'!",E$4,ROW('Full Data'!E109))))</f>
      </c>
      <c r="F112" s="16">
        <f ca="1">IF(ISBLANK(INDIRECT(CONCATENATE("'Full Data'!",F$4,ROW('Full Data'!F109)))),"",INDIRECT(CONCATENATE("'Full Data'!",F$4,ROW('Full Data'!F109))))</f>
      </c>
      <c r="G112" s="16">
        <f ca="1">IF(ISBLANK(INDIRECT(CONCATENATE("'Full Data'!",G$4,ROW('Full Data'!G109)))),"",INDIRECT(CONCATENATE("'Full Data'!",G$4,ROW('Full Data'!G109))))</f>
      </c>
      <c r="H112" s="16">
        <f ca="1">IF(ISBLANK(INDIRECT(CONCATENATE("'Full Data'!",H$4,ROW('Full Data'!H109)))),"",INDIRECT(CONCATENATE("'Full Data'!",H$4,ROW('Full Data'!H109))))</f>
      </c>
      <c r="I112" s="16">
        <f ca="1">IF(ISBLANK(INDIRECT(CONCATENATE("'Full Data'!",I$4,ROW('Full Data'!I109)))),"",INDIRECT(CONCATENATE("'Full Data'!",I$4,ROW('Full Data'!I109))))</f>
      </c>
      <c r="J112" s="16">
        <f ca="1">IF(ISBLANK(INDIRECT(CONCATENATE("'Full Data'!",J$4,ROW('Full Data'!J109)))),"",INDIRECT(CONCATENATE("'Full Data'!",J$4,ROW('Full Data'!J109))))</f>
      </c>
      <c r="K112" s="16">
        <f ca="1">IF(ISBLANK(INDIRECT(CONCATENATE("'Full Data'!",K$4,ROW('Full Data'!K109)))),"",INDIRECT(CONCATENATE("'Full Data'!",K$4,ROW('Full Data'!K109))))</f>
      </c>
      <c r="L112" s="16">
        <f ca="1">IF(ISBLANK(INDIRECT(CONCATENATE("'Full Data'!",L$4,ROW('Full Data'!L109)))),"",INDIRECT(CONCATENATE("'Full Data'!",L$4,ROW('Full Data'!L109))))</f>
      </c>
      <c r="N112" s="40"/>
      <c r="O112" s="40"/>
      <c r="P112" s="40"/>
      <c r="Q112" s="40"/>
      <c r="R112" s="40"/>
      <c r="S112" s="40"/>
    </row>
    <row r="113" spans="1:19" ht="12.75" customHeight="1">
      <c r="A113" s="16">
        <f ca="1">IF(ISBLANK(INDIRECT(CONCATENATE("'Full Data'!",A$4,ROW('Full Data'!A110)))),"",INDIRECT(CONCATENATE("'Full Data'!",A$4,ROW('Full Data'!A110))))</f>
        <v>105</v>
      </c>
      <c r="B113" s="16" t="str">
        <f ca="1">IF(ISBLANK(INDIRECT(CONCATENATE("'Full Data'!",B$4,ROW('Full Data'!B110)))),"",INDIRECT(CONCATENATE("'Full Data'!",B$4,ROW('Full Data'!B110))))</f>
        <v>Db</v>
      </c>
      <c r="C113" s="16" t="str">
        <f ca="1">IF(ISBLANK(INDIRECT(CONCATENATE("'Full Data'!",C$4,ROW('Full Data'!C110)))),"",INDIRECT(CONCATENATE("'Full Data'!",C$4,ROW('Full Data'!C110))))</f>
        <v>dubnium</v>
      </c>
      <c r="D113" s="16" t="str">
        <f ca="1">IF(ISBLANK(INDIRECT(CONCATENATE("'Full Data'!",D$4,ROW('Full Data'!D110)))),"",INDIRECT(CONCATENATE("'Full Data'!",D$4,ROW('Full Data'!D110))))</f>
        <v>268</v>
      </c>
      <c r="E113" s="16">
        <f ca="1">IF(ISBLANK(INDIRECT(CONCATENATE("'Full Data'!",E$4,ROW('Full Data'!E110)))),"",INDIRECT(CONCATENATE("'Full Data'!",E$4,ROW('Full Data'!E110))))</f>
      </c>
      <c r="F113" s="16">
        <f ca="1">IF(ISBLANK(INDIRECT(CONCATENATE("'Full Data'!",F$4,ROW('Full Data'!F110)))),"",INDIRECT(CONCATENATE("'Full Data'!",F$4,ROW('Full Data'!F110))))</f>
      </c>
      <c r="G113" s="16">
        <f ca="1">IF(ISBLANK(INDIRECT(CONCATENATE("'Full Data'!",G$4,ROW('Full Data'!G110)))),"",INDIRECT(CONCATENATE("'Full Data'!",G$4,ROW('Full Data'!G110))))</f>
      </c>
      <c r="H113" s="16">
        <f ca="1">IF(ISBLANK(INDIRECT(CONCATENATE("'Full Data'!",H$4,ROW('Full Data'!H110)))),"",INDIRECT(CONCATENATE("'Full Data'!",H$4,ROW('Full Data'!H110))))</f>
      </c>
      <c r="I113" s="16">
        <f ca="1">IF(ISBLANK(INDIRECT(CONCATENATE("'Full Data'!",I$4,ROW('Full Data'!I110)))),"",INDIRECT(CONCATENATE("'Full Data'!",I$4,ROW('Full Data'!I110))))</f>
      </c>
      <c r="J113" s="16">
        <f ca="1">IF(ISBLANK(INDIRECT(CONCATENATE("'Full Data'!",J$4,ROW('Full Data'!J110)))),"",INDIRECT(CONCATENATE("'Full Data'!",J$4,ROW('Full Data'!J110))))</f>
      </c>
      <c r="K113" s="16">
        <f ca="1">IF(ISBLANK(INDIRECT(CONCATENATE("'Full Data'!",K$4,ROW('Full Data'!K110)))),"",INDIRECT(CONCATENATE("'Full Data'!",K$4,ROW('Full Data'!K110))))</f>
      </c>
      <c r="L113" s="16">
        <f ca="1">IF(ISBLANK(INDIRECT(CONCATENATE("'Full Data'!",L$4,ROW('Full Data'!L110)))),"",INDIRECT(CONCATENATE("'Full Data'!",L$4,ROW('Full Data'!L110))))</f>
      </c>
      <c r="N113" s="40"/>
      <c r="O113" s="40"/>
      <c r="P113" s="40"/>
      <c r="Q113" s="40"/>
      <c r="R113" s="40"/>
      <c r="S113" s="40"/>
    </row>
    <row r="114" spans="1:19" ht="12.75" customHeight="1">
      <c r="A114" s="16">
        <f ca="1">IF(ISBLANK(INDIRECT(CONCATENATE("'Full Data'!",A$4,ROW('Full Data'!A111)))),"",INDIRECT(CONCATENATE("'Full Data'!",A$4,ROW('Full Data'!A111))))</f>
        <v>106</v>
      </c>
      <c r="B114" s="16" t="str">
        <f ca="1">IF(ISBLANK(INDIRECT(CONCATENATE("'Full Data'!",B$4,ROW('Full Data'!B111)))),"",INDIRECT(CONCATENATE("'Full Data'!",B$4,ROW('Full Data'!B111))))</f>
        <v>Sg</v>
      </c>
      <c r="C114" s="16" t="str">
        <f ca="1">IF(ISBLANK(INDIRECT(CONCATENATE("'Full Data'!",C$4,ROW('Full Data'!C111)))),"",INDIRECT(CONCATENATE("'Full Data'!",C$4,ROW('Full Data'!C111))))</f>
        <v>seaborgium</v>
      </c>
      <c r="D114" s="16" t="str">
        <f ca="1">IF(ISBLANK(INDIRECT(CONCATENATE("'Full Data'!",D$4,ROW('Full Data'!D111)))),"",INDIRECT(CONCATENATE("'Full Data'!",D$4,ROW('Full Data'!D111))))</f>
        <v>271</v>
      </c>
      <c r="E114" s="16">
        <f ca="1">IF(ISBLANK(INDIRECT(CONCATENATE("'Full Data'!",E$4,ROW('Full Data'!E111)))),"",INDIRECT(CONCATENATE("'Full Data'!",E$4,ROW('Full Data'!E111))))</f>
      </c>
      <c r="F114" s="16">
        <f ca="1">IF(ISBLANK(INDIRECT(CONCATENATE("'Full Data'!",F$4,ROW('Full Data'!F111)))),"",INDIRECT(CONCATENATE("'Full Data'!",F$4,ROW('Full Data'!F111))))</f>
      </c>
      <c r="G114" s="16">
        <f ca="1">IF(ISBLANK(INDIRECT(CONCATENATE("'Full Data'!",G$4,ROW('Full Data'!G111)))),"",INDIRECT(CONCATENATE("'Full Data'!",G$4,ROW('Full Data'!G111))))</f>
      </c>
      <c r="H114" s="16">
        <f ca="1">IF(ISBLANK(INDIRECT(CONCATENATE("'Full Data'!",H$4,ROW('Full Data'!H111)))),"",INDIRECT(CONCATENATE("'Full Data'!",H$4,ROW('Full Data'!H111))))</f>
      </c>
      <c r="I114" s="16">
        <f ca="1">IF(ISBLANK(INDIRECT(CONCATENATE("'Full Data'!",I$4,ROW('Full Data'!I111)))),"",INDIRECT(CONCATENATE("'Full Data'!",I$4,ROW('Full Data'!I111))))</f>
      </c>
      <c r="J114" s="16">
        <f ca="1">IF(ISBLANK(INDIRECT(CONCATENATE("'Full Data'!",J$4,ROW('Full Data'!J111)))),"",INDIRECT(CONCATENATE("'Full Data'!",J$4,ROW('Full Data'!J111))))</f>
      </c>
      <c r="K114" s="16">
        <f ca="1">IF(ISBLANK(INDIRECT(CONCATENATE("'Full Data'!",K$4,ROW('Full Data'!K111)))),"",INDIRECT(CONCATENATE("'Full Data'!",K$4,ROW('Full Data'!K111))))</f>
      </c>
      <c r="L114" s="16">
        <f ca="1">IF(ISBLANK(INDIRECT(CONCATENATE("'Full Data'!",L$4,ROW('Full Data'!L111)))),"",INDIRECT(CONCATENATE("'Full Data'!",L$4,ROW('Full Data'!L111))))</f>
      </c>
      <c r="N114" s="40"/>
      <c r="O114" s="40"/>
      <c r="P114" s="40"/>
      <c r="Q114" s="40"/>
      <c r="R114" s="40"/>
      <c r="S114" s="40"/>
    </row>
    <row r="115" spans="1:19" ht="12.75" customHeight="1">
      <c r="A115" s="16">
        <f ca="1">IF(ISBLANK(INDIRECT(CONCATENATE("'Full Data'!",A$4,ROW('Full Data'!A112)))),"",INDIRECT(CONCATENATE("'Full Data'!",A$4,ROW('Full Data'!A112))))</f>
        <v>107</v>
      </c>
      <c r="B115" s="16" t="str">
        <f ca="1">IF(ISBLANK(INDIRECT(CONCATENATE("'Full Data'!",B$4,ROW('Full Data'!B112)))),"",INDIRECT(CONCATENATE("'Full Data'!",B$4,ROW('Full Data'!B112))))</f>
        <v>Bh</v>
      </c>
      <c r="C115" s="16" t="str">
        <f ca="1">IF(ISBLANK(INDIRECT(CONCATENATE("'Full Data'!",C$4,ROW('Full Data'!C112)))),"",INDIRECT(CONCATENATE("'Full Data'!",C$4,ROW('Full Data'!C112))))</f>
        <v>bohrium</v>
      </c>
      <c r="D115" s="16" t="str">
        <f ca="1">IF(ISBLANK(INDIRECT(CONCATENATE("'Full Data'!",D$4,ROW('Full Data'!D112)))),"",INDIRECT(CONCATENATE("'Full Data'!",D$4,ROW('Full Data'!D112))))</f>
        <v>272</v>
      </c>
      <c r="E115" s="16">
        <f ca="1">IF(ISBLANK(INDIRECT(CONCATENATE("'Full Data'!",E$4,ROW('Full Data'!E112)))),"",INDIRECT(CONCATENATE("'Full Data'!",E$4,ROW('Full Data'!E112))))</f>
      </c>
      <c r="F115" s="16">
        <f ca="1">IF(ISBLANK(INDIRECT(CONCATENATE("'Full Data'!",F$4,ROW('Full Data'!F112)))),"",INDIRECT(CONCATENATE("'Full Data'!",F$4,ROW('Full Data'!F112))))</f>
      </c>
      <c r="G115" s="16">
        <f ca="1">IF(ISBLANK(INDIRECT(CONCATENATE("'Full Data'!",G$4,ROW('Full Data'!G112)))),"",INDIRECT(CONCATENATE("'Full Data'!",G$4,ROW('Full Data'!G112))))</f>
      </c>
      <c r="H115" s="16">
        <f ca="1">IF(ISBLANK(INDIRECT(CONCATENATE("'Full Data'!",H$4,ROW('Full Data'!H112)))),"",INDIRECT(CONCATENATE("'Full Data'!",H$4,ROW('Full Data'!H112))))</f>
      </c>
      <c r="I115" s="16">
        <f ca="1">IF(ISBLANK(INDIRECT(CONCATENATE("'Full Data'!",I$4,ROW('Full Data'!I112)))),"",INDIRECT(CONCATENATE("'Full Data'!",I$4,ROW('Full Data'!I112))))</f>
      </c>
      <c r="J115" s="16">
        <f ca="1">IF(ISBLANK(INDIRECT(CONCATENATE("'Full Data'!",J$4,ROW('Full Data'!J112)))),"",INDIRECT(CONCATENATE("'Full Data'!",J$4,ROW('Full Data'!J112))))</f>
      </c>
      <c r="K115" s="16">
        <f ca="1">IF(ISBLANK(INDIRECT(CONCATENATE("'Full Data'!",K$4,ROW('Full Data'!K112)))),"",INDIRECT(CONCATENATE("'Full Data'!",K$4,ROW('Full Data'!K112))))</f>
      </c>
      <c r="L115" s="16">
        <f ca="1">IF(ISBLANK(INDIRECT(CONCATENATE("'Full Data'!",L$4,ROW('Full Data'!L112)))),"",INDIRECT(CONCATENATE("'Full Data'!",L$4,ROW('Full Data'!L112))))</f>
      </c>
      <c r="N115" s="40"/>
      <c r="O115" s="40"/>
      <c r="P115" s="40"/>
      <c r="Q115" s="40"/>
      <c r="R115" s="40"/>
      <c r="S115" s="40"/>
    </row>
    <row r="116" spans="1:19" ht="12.75" customHeight="1">
      <c r="A116" s="16">
        <f ca="1">IF(ISBLANK(INDIRECT(CONCATENATE("'Full Data'!",A$4,ROW('Full Data'!A113)))),"",INDIRECT(CONCATENATE("'Full Data'!",A$4,ROW('Full Data'!A113))))</f>
        <v>108</v>
      </c>
      <c r="B116" s="16" t="str">
        <f ca="1">IF(ISBLANK(INDIRECT(CONCATENATE("'Full Data'!",B$4,ROW('Full Data'!B113)))),"",INDIRECT(CONCATENATE("'Full Data'!",B$4,ROW('Full Data'!B113))))</f>
        <v>Hs</v>
      </c>
      <c r="C116" s="16" t="str">
        <f ca="1">IF(ISBLANK(INDIRECT(CONCATENATE("'Full Data'!",C$4,ROW('Full Data'!C113)))),"",INDIRECT(CONCATENATE("'Full Data'!",C$4,ROW('Full Data'!C113))))</f>
        <v>hassium</v>
      </c>
      <c r="D116" s="16" t="str">
        <f ca="1">IF(ISBLANK(INDIRECT(CONCATENATE("'Full Data'!",D$4,ROW('Full Data'!D113)))),"",INDIRECT(CONCATENATE("'Full Data'!",D$4,ROW('Full Data'!D113))))</f>
        <v>270</v>
      </c>
      <c r="E116" s="16">
        <f ca="1">IF(ISBLANK(INDIRECT(CONCATENATE("'Full Data'!",E$4,ROW('Full Data'!E113)))),"",INDIRECT(CONCATENATE("'Full Data'!",E$4,ROW('Full Data'!E113))))</f>
      </c>
      <c r="F116" s="16">
        <f ca="1">IF(ISBLANK(INDIRECT(CONCATENATE("'Full Data'!",F$4,ROW('Full Data'!F113)))),"",INDIRECT(CONCATENATE("'Full Data'!",F$4,ROW('Full Data'!F113))))</f>
      </c>
      <c r="G116" s="16">
        <f ca="1">IF(ISBLANK(INDIRECT(CONCATENATE("'Full Data'!",G$4,ROW('Full Data'!G113)))),"",INDIRECT(CONCATENATE("'Full Data'!",G$4,ROW('Full Data'!G113))))</f>
      </c>
      <c r="H116" s="16">
        <f ca="1">IF(ISBLANK(INDIRECT(CONCATENATE("'Full Data'!",H$4,ROW('Full Data'!H113)))),"",INDIRECT(CONCATENATE("'Full Data'!",H$4,ROW('Full Data'!H113))))</f>
      </c>
      <c r="I116" s="16">
        <f ca="1">IF(ISBLANK(INDIRECT(CONCATENATE("'Full Data'!",I$4,ROW('Full Data'!I113)))),"",INDIRECT(CONCATENATE("'Full Data'!",I$4,ROW('Full Data'!I113))))</f>
      </c>
      <c r="J116" s="16">
        <f ca="1">IF(ISBLANK(INDIRECT(CONCATENATE("'Full Data'!",J$4,ROW('Full Data'!J113)))),"",INDIRECT(CONCATENATE("'Full Data'!",J$4,ROW('Full Data'!J113))))</f>
      </c>
      <c r="K116" s="16">
        <f ca="1">IF(ISBLANK(INDIRECT(CONCATENATE("'Full Data'!",K$4,ROW('Full Data'!K113)))),"",INDIRECT(CONCATENATE("'Full Data'!",K$4,ROW('Full Data'!K113))))</f>
      </c>
      <c r="L116" s="16">
        <f ca="1">IF(ISBLANK(INDIRECT(CONCATENATE("'Full Data'!",L$4,ROW('Full Data'!L113)))),"",INDIRECT(CONCATENATE("'Full Data'!",L$4,ROW('Full Data'!L113))))</f>
      </c>
      <c r="N116" s="40"/>
      <c r="O116" s="40"/>
      <c r="P116" s="40"/>
      <c r="Q116" s="40"/>
      <c r="R116" s="40"/>
      <c r="S116" s="40"/>
    </row>
    <row r="117" spans="1:19" ht="12.75" customHeight="1">
      <c r="A117" s="16">
        <f ca="1">IF(ISBLANK(INDIRECT(CONCATENATE("'Full Data'!",A$4,ROW('Full Data'!A114)))),"",INDIRECT(CONCATENATE("'Full Data'!",A$4,ROW('Full Data'!A114))))</f>
        <v>109</v>
      </c>
      <c r="B117" s="16" t="str">
        <f ca="1">IF(ISBLANK(INDIRECT(CONCATENATE("'Full Data'!",B$4,ROW('Full Data'!B114)))),"",INDIRECT(CONCATENATE("'Full Data'!",B$4,ROW('Full Data'!B114))))</f>
        <v>Mt</v>
      </c>
      <c r="C117" s="16" t="str">
        <f ca="1">IF(ISBLANK(INDIRECT(CONCATENATE("'Full Data'!",C$4,ROW('Full Data'!C114)))),"",INDIRECT(CONCATENATE("'Full Data'!",C$4,ROW('Full Data'!C114))))</f>
        <v>meitnerium</v>
      </c>
      <c r="D117" s="16" t="str">
        <f ca="1">IF(ISBLANK(INDIRECT(CONCATENATE("'Full Data'!",D$4,ROW('Full Data'!D114)))),"",INDIRECT(CONCATENATE("'Full Data'!",D$4,ROW('Full Data'!D114))))</f>
        <v>276</v>
      </c>
      <c r="E117" s="16">
        <f ca="1">IF(ISBLANK(INDIRECT(CONCATENATE("'Full Data'!",E$4,ROW('Full Data'!E114)))),"",INDIRECT(CONCATENATE("'Full Data'!",E$4,ROW('Full Data'!E114))))</f>
      </c>
      <c r="F117" s="16">
        <f ca="1">IF(ISBLANK(INDIRECT(CONCATENATE("'Full Data'!",F$4,ROW('Full Data'!F114)))),"",INDIRECT(CONCATENATE("'Full Data'!",F$4,ROW('Full Data'!F114))))</f>
      </c>
      <c r="G117" s="16">
        <f ca="1">IF(ISBLANK(INDIRECT(CONCATENATE("'Full Data'!",G$4,ROW('Full Data'!G114)))),"",INDIRECT(CONCATENATE("'Full Data'!",G$4,ROW('Full Data'!G114))))</f>
      </c>
      <c r="H117" s="16">
        <f ca="1">IF(ISBLANK(INDIRECT(CONCATENATE("'Full Data'!",H$4,ROW('Full Data'!H114)))),"",INDIRECT(CONCATENATE("'Full Data'!",H$4,ROW('Full Data'!H114))))</f>
      </c>
      <c r="I117" s="16">
        <f ca="1">IF(ISBLANK(INDIRECT(CONCATENATE("'Full Data'!",I$4,ROW('Full Data'!I114)))),"",INDIRECT(CONCATENATE("'Full Data'!",I$4,ROW('Full Data'!I114))))</f>
      </c>
      <c r="J117" s="16">
        <f ca="1">IF(ISBLANK(INDIRECT(CONCATENATE("'Full Data'!",J$4,ROW('Full Data'!J114)))),"",INDIRECT(CONCATENATE("'Full Data'!",J$4,ROW('Full Data'!J114))))</f>
      </c>
      <c r="K117" s="16">
        <f ca="1">IF(ISBLANK(INDIRECT(CONCATENATE("'Full Data'!",K$4,ROW('Full Data'!K114)))),"",INDIRECT(CONCATENATE("'Full Data'!",K$4,ROW('Full Data'!K114))))</f>
      </c>
      <c r="L117" s="16">
        <f ca="1">IF(ISBLANK(INDIRECT(CONCATENATE("'Full Data'!",L$4,ROW('Full Data'!L114)))),"",INDIRECT(CONCATENATE("'Full Data'!",L$4,ROW('Full Data'!L114))))</f>
      </c>
      <c r="N117" s="40"/>
      <c r="O117" s="40"/>
      <c r="P117" s="40"/>
      <c r="Q117" s="40"/>
      <c r="R117" s="40"/>
      <c r="S117" s="40"/>
    </row>
    <row r="118" spans="1:19" ht="12.75" customHeight="1">
      <c r="A118" s="16">
        <f ca="1">IF(ISBLANK(INDIRECT(CONCATENATE("'Full Data'!",A$4,ROW('Full Data'!A115)))),"",INDIRECT(CONCATENATE("'Full Data'!",A$4,ROW('Full Data'!A115))))</f>
        <v>110</v>
      </c>
      <c r="B118" s="16" t="str">
        <f ca="1">IF(ISBLANK(INDIRECT(CONCATENATE("'Full Data'!",B$4,ROW('Full Data'!B115)))),"",INDIRECT(CONCATENATE("'Full Data'!",B$4,ROW('Full Data'!B115))))</f>
        <v>Ds</v>
      </c>
      <c r="C118" s="16" t="str">
        <f ca="1">IF(ISBLANK(INDIRECT(CONCATENATE("'Full Data'!",C$4,ROW('Full Data'!C115)))),"",INDIRECT(CONCATENATE("'Full Data'!",C$4,ROW('Full Data'!C115))))</f>
        <v>darmstadtium</v>
      </c>
      <c r="D118" s="16" t="str">
        <f ca="1">IF(ISBLANK(INDIRECT(CONCATENATE("'Full Data'!",D$4,ROW('Full Data'!D115)))),"",INDIRECT(CONCATENATE("'Full Data'!",D$4,ROW('Full Data'!D115))))</f>
        <v>281</v>
      </c>
      <c r="E118" s="16">
        <f ca="1">IF(ISBLANK(INDIRECT(CONCATENATE("'Full Data'!",E$4,ROW('Full Data'!E115)))),"",INDIRECT(CONCATENATE("'Full Data'!",E$4,ROW('Full Data'!E115))))</f>
      </c>
      <c r="F118" s="16">
        <f ca="1">IF(ISBLANK(INDIRECT(CONCATENATE("'Full Data'!",F$4,ROW('Full Data'!F115)))),"",INDIRECT(CONCATENATE("'Full Data'!",F$4,ROW('Full Data'!F115))))</f>
      </c>
      <c r="G118" s="16">
        <f ca="1">IF(ISBLANK(INDIRECT(CONCATENATE("'Full Data'!",G$4,ROW('Full Data'!G115)))),"",INDIRECT(CONCATENATE("'Full Data'!",G$4,ROW('Full Data'!G115))))</f>
      </c>
      <c r="H118" s="16">
        <f ca="1">IF(ISBLANK(INDIRECT(CONCATENATE("'Full Data'!",H$4,ROW('Full Data'!H115)))),"",INDIRECT(CONCATENATE("'Full Data'!",H$4,ROW('Full Data'!H115))))</f>
      </c>
      <c r="I118" s="16">
        <f ca="1">IF(ISBLANK(INDIRECT(CONCATENATE("'Full Data'!",I$4,ROW('Full Data'!I115)))),"",INDIRECT(CONCATENATE("'Full Data'!",I$4,ROW('Full Data'!I115))))</f>
      </c>
      <c r="J118" s="16">
        <f ca="1">IF(ISBLANK(INDIRECT(CONCATENATE("'Full Data'!",J$4,ROW('Full Data'!J115)))),"",INDIRECT(CONCATENATE("'Full Data'!",J$4,ROW('Full Data'!J115))))</f>
      </c>
      <c r="K118" s="16">
        <f ca="1">IF(ISBLANK(INDIRECT(CONCATENATE("'Full Data'!",K$4,ROW('Full Data'!K115)))),"",INDIRECT(CONCATENATE("'Full Data'!",K$4,ROW('Full Data'!K115))))</f>
      </c>
      <c r="L118" s="16">
        <f ca="1">IF(ISBLANK(INDIRECT(CONCATENATE("'Full Data'!",L$4,ROW('Full Data'!L115)))),"",INDIRECT(CONCATENATE("'Full Data'!",L$4,ROW('Full Data'!L115))))</f>
      </c>
      <c r="N118" s="40"/>
      <c r="O118" s="40"/>
      <c r="P118" s="40"/>
      <c r="Q118" s="40"/>
      <c r="R118" s="40"/>
      <c r="S118" s="40"/>
    </row>
    <row r="119" spans="1:19" ht="12.75" customHeight="1">
      <c r="A119" s="16">
        <f ca="1">IF(ISBLANK(INDIRECT(CONCATENATE("'Full Data'!",A$4,ROW('Full Data'!A116)))),"",INDIRECT(CONCATENATE("'Full Data'!",A$4,ROW('Full Data'!A116))))</f>
        <v>111</v>
      </c>
      <c r="B119" s="16" t="str">
        <f ca="1">IF(ISBLANK(INDIRECT(CONCATENATE("'Full Data'!",B$4,ROW('Full Data'!B116)))),"",INDIRECT(CONCATENATE("'Full Data'!",B$4,ROW('Full Data'!B116))))</f>
        <v>Rg</v>
      </c>
      <c r="C119" s="16" t="str">
        <f ca="1">IF(ISBLANK(INDIRECT(CONCATENATE("'Full Data'!",C$4,ROW('Full Data'!C116)))),"",INDIRECT(CONCATENATE("'Full Data'!",C$4,ROW('Full Data'!C116))))</f>
        <v>roentgentium</v>
      </c>
      <c r="D119" s="16" t="str">
        <f ca="1">IF(ISBLANK(INDIRECT(CONCATENATE("'Full Data'!",D$4,ROW('Full Data'!D116)))),"",INDIRECT(CONCATENATE("'Full Data'!",D$4,ROW('Full Data'!D116))))</f>
        <v>280</v>
      </c>
      <c r="E119" s="16">
        <f ca="1">IF(ISBLANK(INDIRECT(CONCATENATE("'Full Data'!",E$4,ROW('Full Data'!E116)))),"",INDIRECT(CONCATENATE("'Full Data'!",E$4,ROW('Full Data'!E116))))</f>
      </c>
      <c r="F119" s="16">
        <f ca="1">IF(ISBLANK(INDIRECT(CONCATENATE("'Full Data'!",F$4,ROW('Full Data'!F116)))),"",INDIRECT(CONCATENATE("'Full Data'!",F$4,ROW('Full Data'!F116))))</f>
      </c>
      <c r="G119" s="16">
        <f ca="1">IF(ISBLANK(INDIRECT(CONCATENATE("'Full Data'!",G$4,ROW('Full Data'!G116)))),"",INDIRECT(CONCATENATE("'Full Data'!",G$4,ROW('Full Data'!G116))))</f>
      </c>
      <c r="H119" s="16">
        <f ca="1">IF(ISBLANK(INDIRECT(CONCATENATE("'Full Data'!",H$4,ROW('Full Data'!H116)))),"",INDIRECT(CONCATENATE("'Full Data'!",H$4,ROW('Full Data'!H116))))</f>
      </c>
      <c r="I119" s="16">
        <f ca="1">IF(ISBLANK(INDIRECT(CONCATENATE("'Full Data'!",I$4,ROW('Full Data'!I116)))),"",INDIRECT(CONCATENATE("'Full Data'!",I$4,ROW('Full Data'!I116))))</f>
      </c>
      <c r="J119" s="16">
        <f ca="1">IF(ISBLANK(INDIRECT(CONCATENATE("'Full Data'!",J$4,ROW('Full Data'!J116)))),"",INDIRECT(CONCATENATE("'Full Data'!",J$4,ROW('Full Data'!J116))))</f>
      </c>
      <c r="K119" s="16">
        <f ca="1">IF(ISBLANK(INDIRECT(CONCATENATE("'Full Data'!",K$4,ROW('Full Data'!K116)))),"",INDIRECT(CONCATENATE("'Full Data'!",K$4,ROW('Full Data'!K116))))</f>
      </c>
      <c r="L119" s="16">
        <f ca="1">IF(ISBLANK(INDIRECT(CONCATENATE("'Full Data'!",L$4,ROW('Full Data'!L116)))),"",INDIRECT(CONCATENATE("'Full Data'!",L$4,ROW('Full Data'!L116))))</f>
      </c>
      <c r="N119" s="40"/>
      <c r="O119" s="40"/>
      <c r="P119" s="40"/>
      <c r="Q119" s="40"/>
      <c r="R119" s="40"/>
      <c r="S119" s="40"/>
    </row>
    <row r="120" spans="1:19" ht="12.75" customHeight="1">
      <c r="A120" s="16">
        <f ca="1">IF(ISBLANK(INDIRECT(CONCATENATE("'Full Data'!",A$4,ROW('Full Data'!A117)))),"",INDIRECT(CONCATENATE("'Full Data'!",A$4,ROW('Full Data'!A117))))</f>
        <v>112</v>
      </c>
      <c r="B120" s="16" t="str">
        <f ca="1">IF(ISBLANK(INDIRECT(CONCATENATE("'Full Data'!",B$4,ROW('Full Data'!B117)))),"",INDIRECT(CONCATENATE("'Full Data'!",B$4,ROW('Full Data'!B117))))</f>
        <v>Cn</v>
      </c>
      <c r="C120" s="16" t="str">
        <f ca="1">IF(ISBLANK(INDIRECT(CONCATENATE("'Full Data'!",C$4,ROW('Full Data'!C117)))),"",INDIRECT(CONCATENATE("'Full Data'!",C$4,ROW('Full Data'!C117))))</f>
        <v>copernicum</v>
      </c>
      <c r="D120" s="16" t="str">
        <f ca="1">IF(ISBLANK(INDIRECT(CONCATENATE("'Full Data'!",D$4,ROW('Full Data'!D117)))),"",INDIRECT(CONCATENATE("'Full Data'!",D$4,ROW('Full Data'!D117))))</f>
        <v>285</v>
      </c>
      <c r="E120" s="16">
        <f ca="1">IF(ISBLANK(INDIRECT(CONCATENATE("'Full Data'!",E$4,ROW('Full Data'!E117)))),"",INDIRECT(CONCATENATE("'Full Data'!",E$4,ROW('Full Data'!E117))))</f>
      </c>
      <c r="F120" s="16">
        <f ca="1">IF(ISBLANK(INDIRECT(CONCATENATE("'Full Data'!",F$4,ROW('Full Data'!F117)))),"",INDIRECT(CONCATENATE("'Full Data'!",F$4,ROW('Full Data'!F117))))</f>
      </c>
      <c r="G120" s="16">
        <f ca="1">IF(ISBLANK(INDIRECT(CONCATENATE("'Full Data'!",G$4,ROW('Full Data'!G117)))),"",INDIRECT(CONCATENATE("'Full Data'!",G$4,ROW('Full Data'!G117))))</f>
      </c>
      <c r="H120" s="16">
        <f ca="1">IF(ISBLANK(INDIRECT(CONCATENATE("'Full Data'!",H$4,ROW('Full Data'!H117)))),"",INDIRECT(CONCATENATE("'Full Data'!",H$4,ROW('Full Data'!H117))))</f>
      </c>
      <c r="I120" s="16">
        <f ca="1">IF(ISBLANK(INDIRECT(CONCATENATE("'Full Data'!",I$4,ROW('Full Data'!I117)))),"",INDIRECT(CONCATENATE("'Full Data'!",I$4,ROW('Full Data'!I117))))</f>
      </c>
      <c r="J120" s="16">
        <f ca="1">IF(ISBLANK(INDIRECT(CONCATENATE("'Full Data'!",J$4,ROW('Full Data'!J117)))),"",INDIRECT(CONCATENATE("'Full Data'!",J$4,ROW('Full Data'!J117))))</f>
      </c>
      <c r="K120" s="16">
        <f ca="1">IF(ISBLANK(INDIRECT(CONCATENATE("'Full Data'!",K$4,ROW('Full Data'!K117)))),"",INDIRECT(CONCATENATE("'Full Data'!",K$4,ROW('Full Data'!K117))))</f>
      </c>
      <c r="L120" s="16">
        <f ca="1">IF(ISBLANK(INDIRECT(CONCATENATE("'Full Data'!",L$4,ROW('Full Data'!L117)))),"",INDIRECT(CONCATENATE("'Full Data'!",L$4,ROW('Full Data'!L117))))</f>
      </c>
      <c r="N120" s="40"/>
      <c r="O120" s="40"/>
      <c r="P120" s="40"/>
      <c r="Q120" s="40"/>
      <c r="R120" s="40"/>
      <c r="S120" s="40"/>
    </row>
    <row r="121" spans="1:19" ht="12.75" customHeight="1">
      <c r="A121" s="16">
        <f ca="1">IF(ISBLANK(INDIRECT(CONCATENATE("'Full Data'!",A$4,ROW('Full Data'!A118)))),"",INDIRECT(CONCATENATE("'Full Data'!",A$4,ROW('Full Data'!A118))))</f>
        <v>113</v>
      </c>
      <c r="B121" s="16" t="str">
        <f ca="1">IF(ISBLANK(INDIRECT(CONCATENATE("'Full Data'!",B$4,ROW('Full Data'!B118)))),"",INDIRECT(CONCATENATE("'Full Data'!",B$4,ROW('Full Data'!B118))))</f>
        <v>Nh</v>
      </c>
      <c r="C121" s="16" t="str">
        <f ca="1">IF(ISBLANK(INDIRECT(CONCATENATE("'Full Data'!",C$4,ROW('Full Data'!C118)))),"",INDIRECT(CONCATENATE("'Full Data'!",C$4,ROW('Full Data'!C118))))</f>
        <v>nihonium</v>
      </c>
      <c r="D121" s="16" t="str">
        <f ca="1">IF(ISBLANK(INDIRECT(CONCATENATE("'Full Data'!",D$4,ROW('Full Data'!D118)))),"",INDIRECT(CONCATENATE("'Full Data'!",D$4,ROW('Full Data'!D118))))</f>
        <v>284</v>
      </c>
      <c r="E121" s="16">
        <f ca="1">IF(ISBLANK(INDIRECT(CONCATENATE("'Full Data'!",E$4,ROW('Full Data'!E118)))),"",INDIRECT(CONCATENATE("'Full Data'!",E$4,ROW('Full Data'!E118))))</f>
      </c>
      <c r="F121" s="16">
        <f ca="1">IF(ISBLANK(INDIRECT(CONCATENATE("'Full Data'!",F$4,ROW('Full Data'!F118)))),"",INDIRECT(CONCATENATE("'Full Data'!",F$4,ROW('Full Data'!F118))))</f>
      </c>
      <c r="G121" s="16">
        <f ca="1">IF(ISBLANK(INDIRECT(CONCATENATE("'Full Data'!",G$4,ROW('Full Data'!G118)))),"",INDIRECT(CONCATENATE("'Full Data'!",G$4,ROW('Full Data'!G118))))</f>
      </c>
      <c r="H121" s="16">
        <f ca="1">IF(ISBLANK(INDIRECT(CONCATENATE("'Full Data'!",H$4,ROW('Full Data'!H118)))),"",INDIRECT(CONCATENATE("'Full Data'!",H$4,ROW('Full Data'!H118))))</f>
      </c>
      <c r="I121" s="16">
        <f ca="1">IF(ISBLANK(INDIRECT(CONCATENATE("'Full Data'!",I$4,ROW('Full Data'!I118)))),"",INDIRECT(CONCATENATE("'Full Data'!",I$4,ROW('Full Data'!I118))))</f>
      </c>
      <c r="J121" s="16">
        <f ca="1">IF(ISBLANK(INDIRECT(CONCATENATE("'Full Data'!",J$4,ROW('Full Data'!J118)))),"",INDIRECT(CONCATENATE("'Full Data'!",J$4,ROW('Full Data'!J118))))</f>
      </c>
      <c r="K121" s="16">
        <f ca="1">IF(ISBLANK(INDIRECT(CONCATENATE("'Full Data'!",K$4,ROW('Full Data'!K118)))),"",INDIRECT(CONCATENATE("'Full Data'!",K$4,ROW('Full Data'!K118))))</f>
      </c>
      <c r="L121" s="16">
        <f ca="1">IF(ISBLANK(INDIRECT(CONCATENATE("'Full Data'!",L$4,ROW('Full Data'!L118)))),"",INDIRECT(CONCATENATE("'Full Data'!",L$4,ROW('Full Data'!L118))))</f>
      </c>
      <c r="N121" s="40"/>
      <c r="O121" s="40"/>
      <c r="P121" s="40"/>
      <c r="Q121" s="40"/>
      <c r="R121" s="40"/>
      <c r="S121" s="40"/>
    </row>
    <row r="122" spans="1:19" ht="12.75" customHeight="1">
      <c r="A122" s="16">
        <f ca="1">IF(ISBLANK(INDIRECT(CONCATENATE("'Full Data'!",A$4,ROW('Full Data'!A119)))),"",INDIRECT(CONCATENATE("'Full Data'!",A$4,ROW('Full Data'!A119))))</f>
        <v>114</v>
      </c>
      <c r="B122" s="16" t="str">
        <f ca="1">IF(ISBLANK(INDIRECT(CONCATENATE("'Full Data'!",B$4,ROW('Full Data'!B119)))),"",INDIRECT(CONCATENATE("'Full Data'!",B$4,ROW('Full Data'!B119))))</f>
        <v>Fl</v>
      </c>
      <c r="C122" s="16" t="str">
        <f ca="1">IF(ISBLANK(INDIRECT(CONCATENATE("'Full Data'!",C$4,ROW('Full Data'!C119)))),"",INDIRECT(CONCATENATE("'Full Data'!",C$4,ROW('Full Data'!C119))))</f>
        <v>flerovium</v>
      </c>
      <c r="D122" s="16" t="str">
        <f ca="1">IF(ISBLANK(INDIRECT(CONCATENATE("'Full Data'!",D$4,ROW('Full Data'!D119)))),"",INDIRECT(CONCATENATE("'Full Data'!",D$4,ROW('Full Data'!D119))))</f>
        <v>289</v>
      </c>
      <c r="E122" s="16">
        <f ca="1">IF(ISBLANK(INDIRECT(CONCATENATE("'Full Data'!",E$4,ROW('Full Data'!E119)))),"",INDIRECT(CONCATENATE("'Full Data'!",E$4,ROW('Full Data'!E119))))</f>
      </c>
      <c r="F122" s="16">
        <f ca="1">IF(ISBLANK(INDIRECT(CONCATENATE("'Full Data'!",F$4,ROW('Full Data'!F119)))),"",INDIRECT(CONCATENATE("'Full Data'!",F$4,ROW('Full Data'!F119))))</f>
      </c>
      <c r="G122" s="16">
        <f ca="1">IF(ISBLANK(INDIRECT(CONCATENATE("'Full Data'!",G$4,ROW('Full Data'!G119)))),"",INDIRECT(CONCATENATE("'Full Data'!",G$4,ROW('Full Data'!G119))))</f>
      </c>
      <c r="H122" s="16">
        <f ca="1">IF(ISBLANK(INDIRECT(CONCATENATE("'Full Data'!",H$4,ROW('Full Data'!H119)))),"",INDIRECT(CONCATENATE("'Full Data'!",H$4,ROW('Full Data'!H119))))</f>
      </c>
      <c r="I122" s="16">
        <f ca="1">IF(ISBLANK(INDIRECT(CONCATENATE("'Full Data'!",I$4,ROW('Full Data'!I119)))),"",INDIRECT(CONCATENATE("'Full Data'!",I$4,ROW('Full Data'!I119))))</f>
      </c>
      <c r="J122" s="16">
        <f ca="1">IF(ISBLANK(INDIRECT(CONCATENATE("'Full Data'!",J$4,ROW('Full Data'!J119)))),"",INDIRECT(CONCATENATE("'Full Data'!",J$4,ROW('Full Data'!J119))))</f>
      </c>
      <c r="K122" s="16">
        <f ca="1">IF(ISBLANK(INDIRECT(CONCATENATE("'Full Data'!",K$4,ROW('Full Data'!K119)))),"",INDIRECT(CONCATENATE("'Full Data'!",K$4,ROW('Full Data'!K119))))</f>
      </c>
      <c r="L122" s="16">
        <f ca="1">IF(ISBLANK(INDIRECT(CONCATENATE("'Full Data'!",L$4,ROW('Full Data'!L119)))),"",INDIRECT(CONCATENATE("'Full Data'!",L$4,ROW('Full Data'!L119))))</f>
      </c>
      <c r="N122" s="40"/>
      <c r="O122" s="40"/>
      <c r="P122" s="40"/>
      <c r="Q122" s="40"/>
      <c r="R122" s="40"/>
      <c r="S122" s="40"/>
    </row>
    <row r="123" spans="1:19" ht="12.75" customHeight="1">
      <c r="A123" s="16">
        <f ca="1">IF(ISBLANK(INDIRECT(CONCATENATE("'Full Data'!",A$4,ROW('Full Data'!A120)))),"",INDIRECT(CONCATENATE("'Full Data'!",A$4,ROW('Full Data'!A120))))</f>
        <v>115</v>
      </c>
      <c r="B123" s="16" t="str">
        <f ca="1">IF(ISBLANK(INDIRECT(CONCATENATE("'Full Data'!",B$4,ROW('Full Data'!B120)))),"",INDIRECT(CONCATENATE("'Full Data'!",B$4,ROW('Full Data'!B120))))</f>
        <v>Mc</v>
      </c>
      <c r="C123" s="16" t="str">
        <f ca="1">IF(ISBLANK(INDIRECT(CONCATENATE("'Full Data'!",C$4,ROW('Full Data'!C120)))),"",INDIRECT(CONCATENATE("'Full Data'!",C$4,ROW('Full Data'!C120))))</f>
        <v>moscovium</v>
      </c>
      <c r="D123" s="16" t="str">
        <f ca="1">IF(ISBLANK(INDIRECT(CONCATENATE("'Full Data'!",D$4,ROW('Full Data'!D120)))),"",INDIRECT(CONCATENATE("'Full Data'!",D$4,ROW('Full Data'!D120))))</f>
        <v>288</v>
      </c>
      <c r="E123" s="16">
        <f ca="1">IF(ISBLANK(INDIRECT(CONCATENATE("'Full Data'!",E$4,ROW('Full Data'!E120)))),"",INDIRECT(CONCATENATE("'Full Data'!",E$4,ROW('Full Data'!E120))))</f>
      </c>
      <c r="F123" s="16">
        <f ca="1">IF(ISBLANK(INDIRECT(CONCATENATE("'Full Data'!",F$4,ROW('Full Data'!F120)))),"",INDIRECT(CONCATENATE("'Full Data'!",F$4,ROW('Full Data'!F120))))</f>
      </c>
      <c r="G123" s="16">
        <f ca="1">IF(ISBLANK(INDIRECT(CONCATENATE("'Full Data'!",G$4,ROW('Full Data'!G120)))),"",INDIRECT(CONCATENATE("'Full Data'!",G$4,ROW('Full Data'!G120))))</f>
      </c>
      <c r="H123" s="16">
        <f ca="1">IF(ISBLANK(INDIRECT(CONCATENATE("'Full Data'!",H$4,ROW('Full Data'!H120)))),"",INDIRECT(CONCATENATE("'Full Data'!",H$4,ROW('Full Data'!H120))))</f>
      </c>
      <c r="I123" s="16">
        <f ca="1">IF(ISBLANK(INDIRECT(CONCATENATE("'Full Data'!",I$4,ROW('Full Data'!I120)))),"",INDIRECT(CONCATENATE("'Full Data'!",I$4,ROW('Full Data'!I120))))</f>
      </c>
      <c r="J123" s="16">
        <f ca="1">IF(ISBLANK(INDIRECT(CONCATENATE("'Full Data'!",J$4,ROW('Full Data'!J120)))),"",INDIRECT(CONCATENATE("'Full Data'!",J$4,ROW('Full Data'!J120))))</f>
      </c>
      <c r="K123" s="16">
        <f ca="1">IF(ISBLANK(INDIRECT(CONCATENATE("'Full Data'!",K$4,ROW('Full Data'!K120)))),"",INDIRECT(CONCATENATE("'Full Data'!",K$4,ROW('Full Data'!K120))))</f>
      </c>
      <c r="L123" s="16">
        <f ca="1">IF(ISBLANK(INDIRECT(CONCATENATE("'Full Data'!",L$4,ROW('Full Data'!L120)))),"",INDIRECT(CONCATENATE("'Full Data'!",L$4,ROW('Full Data'!L120))))</f>
      </c>
      <c r="N123" s="40"/>
      <c r="O123" s="40"/>
      <c r="P123" s="40"/>
      <c r="Q123" s="40"/>
      <c r="R123" s="40"/>
      <c r="S123" s="40"/>
    </row>
    <row r="124" spans="1:19" ht="12.75" customHeight="1">
      <c r="A124" s="16">
        <f ca="1">IF(ISBLANK(INDIRECT(CONCATENATE("'Full Data'!",A$4,ROW('Full Data'!A121)))),"",INDIRECT(CONCATENATE("'Full Data'!",A$4,ROW('Full Data'!A121))))</f>
        <v>116</v>
      </c>
      <c r="B124" s="16" t="str">
        <f ca="1">IF(ISBLANK(INDIRECT(CONCATENATE("'Full Data'!",B$4,ROW('Full Data'!B121)))),"",INDIRECT(CONCATENATE("'Full Data'!",B$4,ROW('Full Data'!B121))))</f>
        <v>Lv</v>
      </c>
      <c r="C124" s="16" t="str">
        <f ca="1">IF(ISBLANK(INDIRECT(CONCATENATE("'Full Data'!",C$4,ROW('Full Data'!C121)))),"",INDIRECT(CONCATENATE("'Full Data'!",C$4,ROW('Full Data'!C121))))</f>
        <v>livermorium</v>
      </c>
      <c r="D124" s="16" t="str">
        <f ca="1">IF(ISBLANK(INDIRECT(CONCATENATE("'Full Data'!",D$4,ROW('Full Data'!D121)))),"",INDIRECT(CONCATENATE("'Full Data'!",D$4,ROW('Full Data'!D121))))</f>
        <v>293</v>
      </c>
      <c r="E124" s="16">
        <f ca="1">IF(ISBLANK(INDIRECT(CONCATENATE("'Full Data'!",E$4,ROW('Full Data'!E121)))),"",INDIRECT(CONCATENATE("'Full Data'!",E$4,ROW('Full Data'!E121))))</f>
      </c>
      <c r="F124" s="16">
        <f ca="1">IF(ISBLANK(INDIRECT(CONCATENATE("'Full Data'!",F$4,ROW('Full Data'!F121)))),"",INDIRECT(CONCATENATE("'Full Data'!",F$4,ROW('Full Data'!F121))))</f>
      </c>
      <c r="G124" s="16">
        <f ca="1">IF(ISBLANK(INDIRECT(CONCATENATE("'Full Data'!",G$4,ROW('Full Data'!G121)))),"",INDIRECT(CONCATENATE("'Full Data'!",G$4,ROW('Full Data'!G121))))</f>
      </c>
      <c r="H124" s="16">
        <f ca="1">IF(ISBLANK(INDIRECT(CONCATENATE("'Full Data'!",H$4,ROW('Full Data'!H121)))),"",INDIRECT(CONCATENATE("'Full Data'!",H$4,ROW('Full Data'!H121))))</f>
      </c>
      <c r="I124" s="16">
        <f ca="1">IF(ISBLANK(INDIRECT(CONCATENATE("'Full Data'!",I$4,ROW('Full Data'!I121)))),"",INDIRECT(CONCATENATE("'Full Data'!",I$4,ROW('Full Data'!I121))))</f>
      </c>
      <c r="J124" s="16">
        <f ca="1">IF(ISBLANK(INDIRECT(CONCATENATE("'Full Data'!",J$4,ROW('Full Data'!J121)))),"",INDIRECT(CONCATENATE("'Full Data'!",J$4,ROW('Full Data'!J121))))</f>
      </c>
      <c r="K124" s="16">
        <f ca="1">IF(ISBLANK(INDIRECT(CONCATENATE("'Full Data'!",K$4,ROW('Full Data'!K121)))),"",INDIRECT(CONCATENATE("'Full Data'!",K$4,ROW('Full Data'!K121))))</f>
      </c>
      <c r="L124" s="16">
        <f ca="1">IF(ISBLANK(INDIRECT(CONCATENATE("'Full Data'!",L$4,ROW('Full Data'!L121)))),"",INDIRECT(CONCATENATE("'Full Data'!",L$4,ROW('Full Data'!L121))))</f>
      </c>
      <c r="N124" s="40"/>
      <c r="O124" s="40"/>
      <c r="P124" s="40"/>
      <c r="Q124" s="40"/>
      <c r="R124" s="40"/>
      <c r="S124" s="40"/>
    </row>
    <row r="125" spans="1:19" ht="12.75" customHeight="1">
      <c r="A125" s="16">
        <f ca="1">IF(ISBLANK(INDIRECT(CONCATENATE("'Full Data'!",A$4,ROW('Full Data'!A122)))),"",INDIRECT(CONCATENATE("'Full Data'!",A$4,ROW('Full Data'!A122))))</f>
        <v>117</v>
      </c>
      <c r="B125" s="16" t="str">
        <f ca="1">IF(ISBLANK(INDIRECT(CONCATENATE("'Full Data'!",B$4,ROW('Full Data'!B122)))),"",INDIRECT(CONCATENATE("'Full Data'!",B$4,ROW('Full Data'!B122))))</f>
        <v>Ts</v>
      </c>
      <c r="C125" s="16" t="str">
        <f ca="1">IF(ISBLANK(INDIRECT(CONCATENATE("'Full Data'!",C$4,ROW('Full Data'!C122)))),"",INDIRECT(CONCATENATE("'Full Data'!",C$4,ROW('Full Data'!C122))))</f>
        <v>tennessine</v>
      </c>
      <c r="D125" s="16" t="str">
        <f ca="1">IF(ISBLANK(INDIRECT(CONCATENATE("'Full Data'!",D$4,ROW('Full Data'!D122)))),"",INDIRECT(CONCATENATE("'Full Data'!",D$4,ROW('Full Data'!D122))))</f>
        <v>292</v>
      </c>
      <c r="E125" s="16">
        <f ca="1">IF(ISBLANK(INDIRECT(CONCATENATE("'Full Data'!",E$4,ROW('Full Data'!E122)))),"",INDIRECT(CONCATENATE("'Full Data'!",E$4,ROW('Full Data'!E122))))</f>
      </c>
      <c r="F125" s="16">
        <f ca="1">IF(ISBLANK(INDIRECT(CONCATENATE("'Full Data'!",F$4,ROW('Full Data'!F122)))),"",INDIRECT(CONCATENATE("'Full Data'!",F$4,ROW('Full Data'!F122))))</f>
      </c>
      <c r="G125" s="16">
        <f ca="1">IF(ISBLANK(INDIRECT(CONCATENATE("'Full Data'!",G$4,ROW('Full Data'!G122)))),"",INDIRECT(CONCATENATE("'Full Data'!",G$4,ROW('Full Data'!G122))))</f>
      </c>
      <c r="H125" s="16">
        <f ca="1">IF(ISBLANK(INDIRECT(CONCATENATE("'Full Data'!",H$4,ROW('Full Data'!H122)))),"",INDIRECT(CONCATENATE("'Full Data'!",H$4,ROW('Full Data'!H122))))</f>
      </c>
      <c r="I125" s="16">
        <f ca="1">IF(ISBLANK(INDIRECT(CONCATENATE("'Full Data'!",I$4,ROW('Full Data'!I122)))),"",INDIRECT(CONCATENATE("'Full Data'!",I$4,ROW('Full Data'!I122))))</f>
      </c>
      <c r="J125" s="16">
        <f ca="1">IF(ISBLANK(INDIRECT(CONCATENATE("'Full Data'!",J$4,ROW('Full Data'!J122)))),"",INDIRECT(CONCATENATE("'Full Data'!",J$4,ROW('Full Data'!J122))))</f>
      </c>
      <c r="K125" s="16">
        <f ca="1">IF(ISBLANK(INDIRECT(CONCATENATE("'Full Data'!",K$4,ROW('Full Data'!K122)))),"",INDIRECT(CONCATENATE("'Full Data'!",K$4,ROW('Full Data'!K122))))</f>
      </c>
      <c r="L125" s="16">
        <f ca="1">IF(ISBLANK(INDIRECT(CONCATENATE("'Full Data'!",L$4,ROW('Full Data'!L122)))),"",INDIRECT(CONCATENATE("'Full Data'!",L$4,ROW('Full Data'!L122))))</f>
      </c>
      <c r="N125" s="40"/>
      <c r="O125" s="40"/>
      <c r="P125" s="40"/>
      <c r="Q125" s="40"/>
      <c r="R125" s="40"/>
      <c r="S125" s="40"/>
    </row>
    <row r="126" spans="1:19" ht="12.75" customHeight="1">
      <c r="A126" s="16">
        <f ca="1">IF(ISBLANK(INDIRECT(CONCATENATE("'Full Data'!",A$4,ROW('Full Data'!A123)))),"",INDIRECT(CONCATENATE("'Full Data'!",A$4,ROW('Full Data'!A123))))</f>
        <v>118</v>
      </c>
      <c r="B126" s="16" t="str">
        <f ca="1">IF(ISBLANK(INDIRECT(CONCATENATE("'Full Data'!",B$4,ROW('Full Data'!B123)))),"",INDIRECT(CONCATENATE("'Full Data'!",B$4,ROW('Full Data'!B123))))</f>
        <v>Og</v>
      </c>
      <c r="C126" s="16" t="str">
        <f ca="1">IF(ISBLANK(INDIRECT(CONCATENATE("'Full Data'!",C$4,ROW('Full Data'!C123)))),"",INDIRECT(CONCATENATE("'Full Data'!",C$4,ROW('Full Data'!C123))))</f>
        <v>oganesson</v>
      </c>
      <c r="D126" s="16" t="str">
        <f ca="1">IF(ISBLANK(INDIRECT(CONCATENATE("'Full Data'!",D$4,ROW('Full Data'!D123)))),"",INDIRECT(CONCATENATE("'Full Data'!",D$4,ROW('Full Data'!D123))))</f>
        <v>294</v>
      </c>
      <c r="E126" s="16">
        <f ca="1">IF(ISBLANK(INDIRECT(CONCATENATE("'Full Data'!",E$4,ROW('Full Data'!E123)))),"",INDIRECT(CONCATENATE("'Full Data'!",E$4,ROW('Full Data'!E123))))</f>
      </c>
      <c r="F126" s="16">
        <f ca="1">IF(ISBLANK(INDIRECT(CONCATENATE("'Full Data'!",F$4,ROW('Full Data'!F123)))),"",INDIRECT(CONCATENATE("'Full Data'!",F$4,ROW('Full Data'!F123))))</f>
      </c>
      <c r="G126" s="16">
        <f ca="1">IF(ISBLANK(INDIRECT(CONCATENATE("'Full Data'!",G$4,ROW('Full Data'!G123)))),"",INDIRECT(CONCATENATE("'Full Data'!",G$4,ROW('Full Data'!G123))))</f>
      </c>
      <c r="H126" s="16">
        <f ca="1">IF(ISBLANK(INDIRECT(CONCATENATE("'Full Data'!",H$4,ROW('Full Data'!H123)))),"",INDIRECT(CONCATENATE("'Full Data'!",H$4,ROW('Full Data'!H123))))</f>
      </c>
      <c r="I126" s="16">
        <f ca="1">IF(ISBLANK(INDIRECT(CONCATENATE("'Full Data'!",I$4,ROW('Full Data'!I123)))),"",INDIRECT(CONCATENATE("'Full Data'!",I$4,ROW('Full Data'!I123))))</f>
      </c>
      <c r="J126" s="16">
        <f ca="1">IF(ISBLANK(INDIRECT(CONCATENATE("'Full Data'!",J$4,ROW('Full Data'!J123)))),"",INDIRECT(CONCATENATE("'Full Data'!",J$4,ROW('Full Data'!J123))))</f>
      </c>
      <c r="K126" s="16">
        <f ca="1">IF(ISBLANK(INDIRECT(CONCATENATE("'Full Data'!",K$4,ROW('Full Data'!K123)))),"",INDIRECT(CONCATENATE("'Full Data'!",K$4,ROW('Full Data'!K123))))</f>
      </c>
      <c r="L126" s="16">
        <f ca="1">IF(ISBLANK(INDIRECT(CONCATENATE("'Full Data'!",L$4,ROW('Full Data'!L123)))),"",INDIRECT(CONCATENATE("'Full Data'!",L$4,ROW('Full Data'!L123))))</f>
      </c>
      <c r="N126" s="40"/>
      <c r="O126" s="40"/>
      <c r="P126" s="40"/>
      <c r="Q126" s="40"/>
      <c r="R126" s="40"/>
      <c r="S126" s="40"/>
    </row>
    <row r="127" spans="1:19" ht="12.75" customHeight="1">
      <c r="A127" s="16"/>
      <c r="B127" s="16"/>
      <c r="C127" s="16"/>
      <c r="D127" s="16"/>
      <c r="E127" s="16"/>
      <c r="F127" s="16"/>
      <c r="G127" s="16"/>
      <c r="H127" s="16"/>
      <c r="I127" s="16"/>
      <c r="J127" s="16"/>
      <c r="K127" s="16"/>
      <c r="L127" s="16"/>
      <c r="N127" s="40"/>
      <c r="O127" s="40"/>
      <c r="P127" s="40"/>
      <c r="Q127" s="40"/>
      <c r="R127" s="40"/>
      <c r="S127" s="40"/>
    </row>
  </sheetData>
  <sheetProtection/>
  <autoFilter ref="A8:L126"/>
  <mergeCells count="15">
    <mergeCell ref="A2:H2"/>
    <mergeCell ref="A5:A7"/>
    <mergeCell ref="G5:G7"/>
    <mergeCell ref="H5:H7"/>
    <mergeCell ref="B5:B7"/>
    <mergeCell ref="D5:D7"/>
    <mergeCell ref="C5:C7"/>
    <mergeCell ref="E5:E7"/>
    <mergeCell ref="F5:F7"/>
    <mergeCell ref="I5:I7"/>
    <mergeCell ref="J5:J7"/>
    <mergeCell ref="K5:K7"/>
    <mergeCell ref="N4:Q7"/>
    <mergeCell ref="N9:R38"/>
    <mergeCell ref="L5:L7"/>
  </mergeCells>
  <conditionalFormatting sqref="A9:L127">
    <cfRule type="expression" priority="1" dxfId="0" stopIfTrue="1">
      <formula>IF(MOD(ROW()-ROWS($A$1:$A$9),6)&gt;=3,1)</formula>
    </cfRule>
  </conditionalFormatting>
  <printOptions/>
  <pageMargins left="0.75" right="0.75" top="1" bottom="1" header="0.5" footer="0.5"/>
  <pageSetup fitToHeight="2" fitToWidth="1" horizontalDpi="600" verticalDpi="600" orientation="portrait" scale="74" r:id="rId1"/>
  <headerFooter alignWithMargins="0">
    <oddHeader>&amp;C&amp;"Arial,Bold"&amp;18Element Data</oddHeader>
    <oddFooter>&amp;CCopyright © 2007-2016 Jeff Bigler &lt;MrBigler @ MrBigler.com&gt; or &lt;Jeff @ JeffBigler.org&gt;
Licensed under a Creative Commons Attribution-NonCommercial-ShareAlike 4.0 International (CC BY-NC-SA 4.0) License.</oddFooter>
  </headerFooter>
</worksheet>
</file>

<file path=xl/worksheets/sheet4.xml><?xml version="1.0" encoding="utf-8"?>
<worksheet xmlns="http://schemas.openxmlformats.org/spreadsheetml/2006/main" xmlns:r="http://schemas.openxmlformats.org/officeDocument/2006/relationships">
  <dimension ref="A1:BU20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ustomHeight="1"/>
  <cols>
    <col min="1" max="1" width="6.8515625" style="1" customWidth="1"/>
    <col min="2" max="2" width="8.57421875" style="1" bestFit="1" customWidth="1"/>
    <col min="3" max="4" width="13.140625" style="1" bestFit="1" customWidth="1"/>
    <col min="5" max="5" width="7.00390625" style="1" bestFit="1" customWidth="1"/>
    <col min="6" max="10" width="14.28125" style="1" customWidth="1"/>
    <col min="11" max="11" width="9.57421875" style="0" customWidth="1"/>
    <col min="12" max="12" width="12.7109375" style="0" customWidth="1"/>
    <col min="13" max="13" width="9.57421875" style="0" customWidth="1"/>
    <col min="16" max="17" width="9.7109375" style="0" customWidth="1"/>
    <col min="18" max="18" width="13.8515625" style="0" customWidth="1"/>
    <col min="19" max="19" width="13.57421875" style="0" customWidth="1"/>
    <col min="20" max="21" width="13.28125" style="0" customWidth="1"/>
    <col min="22" max="22" width="13.57421875" style="0" customWidth="1"/>
    <col min="23" max="23" width="13.28125" style="0" customWidth="1"/>
    <col min="24" max="25" width="8.421875" style="0" customWidth="1"/>
    <col min="26" max="26" width="9.8515625" style="0" customWidth="1"/>
    <col min="27" max="27" width="10.140625" style="0" customWidth="1"/>
    <col min="28" max="28" width="13.57421875" style="0" customWidth="1"/>
    <col min="29" max="29" width="13.00390625" style="0" customWidth="1"/>
    <col min="40" max="40" width="18.57421875" style="0" bestFit="1" customWidth="1"/>
    <col min="41" max="41" width="10.421875" style="0" customWidth="1"/>
    <col min="42" max="42" width="12.140625" style="0" customWidth="1"/>
    <col min="43" max="43" width="9.57421875" style="0" customWidth="1"/>
    <col min="45" max="45" width="12.00390625" style="0" customWidth="1"/>
    <col min="46" max="46" width="12.140625" style="0" customWidth="1"/>
    <col min="47" max="47" width="8.8515625" style="0" customWidth="1"/>
    <col min="50" max="50" width="16.00390625" style="0" customWidth="1"/>
    <col min="62" max="62" width="9.7109375" style="0" customWidth="1"/>
    <col min="64" max="64" width="10.28125" style="0" customWidth="1"/>
    <col min="65" max="65" width="8.421875" style="0" bestFit="1" customWidth="1"/>
    <col min="66" max="66" width="11.57421875" style="0" customWidth="1"/>
    <col min="67" max="67" width="11.140625" style="0" customWidth="1"/>
    <col min="68" max="68" width="12.00390625" style="0" customWidth="1"/>
    <col min="69" max="69" width="12.28125" style="0" customWidth="1"/>
    <col min="70" max="70" width="9.8515625" style="0" bestFit="1" customWidth="1"/>
    <col min="71" max="71" width="9.57421875" style="0" bestFit="1" customWidth="1"/>
    <col min="72" max="72" width="6.57421875" style="0" bestFit="1" customWidth="1"/>
    <col min="73" max="73" width="14.00390625" style="0" bestFit="1" customWidth="1"/>
  </cols>
  <sheetData>
    <row r="1" ht="18">
      <c r="A1" s="12" t="s">
        <v>824</v>
      </c>
    </row>
    <row r="2" spans="1:12" ht="43.5" customHeight="1">
      <c r="A2" s="191" t="s">
        <v>358</v>
      </c>
      <c r="B2" s="192"/>
      <c r="C2" s="192"/>
      <c r="D2" s="192"/>
      <c r="E2" s="192"/>
      <c r="F2" s="192"/>
      <c r="G2" s="192"/>
      <c r="H2" s="192"/>
      <c r="I2" s="192"/>
      <c r="J2" s="192"/>
      <c r="K2" s="192"/>
      <c r="L2" s="192"/>
    </row>
    <row r="3" spans="1:73" ht="12.75" customHeight="1">
      <c r="A3" s="213" t="s">
        <v>15</v>
      </c>
      <c r="B3" s="213" t="s">
        <v>318</v>
      </c>
      <c r="C3" s="213" t="s">
        <v>1621</v>
      </c>
      <c r="D3" s="213" t="s">
        <v>230</v>
      </c>
      <c r="E3" s="213" t="s">
        <v>234</v>
      </c>
      <c r="F3" s="213" t="s">
        <v>1615</v>
      </c>
      <c r="G3" s="213" t="s">
        <v>1616</v>
      </c>
      <c r="H3" s="213" t="s">
        <v>1617</v>
      </c>
      <c r="I3" s="213" t="s">
        <v>1618</v>
      </c>
      <c r="J3" s="213" t="s">
        <v>1619</v>
      </c>
      <c r="K3" s="213" t="s">
        <v>345</v>
      </c>
      <c r="L3" s="213" t="s">
        <v>1701</v>
      </c>
      <c r="M3" s="213" t="s">
        <v>232</v>
      </c>
      <c r="N3" s="213" t="s">
        <v>233</v>
      </c>
      <c r="O3" s="213" t="s">
        <v>825</v>
      </c>
      <c r="P3" s="213" t="s">
        <v>18</v>
      </c>
      <c r="Q3" s="213" t="s">
        <v>13</v>
      </c>
      <c r="R3" s="208" t="s">
        <v>502</v>
      </c>
      <c r="S3" s="208" t="s">
        <v>503</v>
      </c>
      <c r="T3" s="208" t="s">
        <v>504</v>
      </c>
      <c r="U3" s="208" t="s">
        <v>505</v>
      </c>
      <c r="V3" s="208" t="s">
        <v>506</v>
      </c>
      <c r="W3" s="208" t="s">
        <v>507</v>
      </c>
      <c r="X3" s="213" t="s">
        <v>317</v>
      </c>
      <c r="Y3" s="213" t="s">
        <v>499</v>
      </c>
      <c r="Z3" s="213" t="s">
        <v>319</v>
      </c>
      <c r="AA3" s="213" t="s">
        <v>1675</v>
      </c>
      <c r="AB3" s="216" t="s">
        <v>348</v>
      </c>
      <c r="AC3" s="216" t="s">
        <v>349</v>
      </c>
      <c r="AD3" s="208" t="s">
        <v>362</v>
      </c>
      <c r="AE3" s="208" t="s">
        <v>363</v>
      </c>
      <c r="AF3" s="208" t="s">
        <v>364</v>
      </c>
      <c r="AG3" s="217" t="s">
        <v>7</v>
      </c>
      <c r="AH3" s="217" t="s">
        <v>8</v>
      </c>
      <c r="AI3" s="217" t="s">
        <v>9</v>
      </c>
      <c r="AJ3" s="217" t="s">
        <v>10</v>
      </c>
      <c r="AK3" s="217" t="s">
        <v>11</v>
      </c>
      <c r="AL3" s="217" t="s">
        <v>12</v>
      </c>
      <c r="AM3" s="208" t="s">
        <v>365</v>
      </c>
      <c r="AN3" s="208" t="s">
        <v>366</v>
      </c>
      <c r="AO3" s="208" t="s">
        <v>375</v>
      </c>
      <c r="AP3" s="208" t="s">
        <v>491</v>
      </c>
      <c r="AQ3" s="208" t="s">
        <v>492</v>
      </c>
      <c r="AR3" s="208" t="s">
        <v>493</v>
      </c>
      <c r="AS3" s="208" t="s">
        <v>494</v>
      </c>
      <c r="AT3" s="208" t="s">
        <v>495</v>
      </c>
      <c r="AU3" s="215" t="s">
        <v>497</v>
      </c>
      <c r="AV3" s="215" t="s">
        <v>498</v>
      </c>
      <c r="AW3" s="215" t="s">
        <v>496</v>
      </c>
      <c r="AX3" s="213" t="s">
        <v>16</v>
      </c>
      <c r="AY3" s="211" t="s">
        <v>828</v>
      </c>
      <c r="AZ3" s="211" t="s">
        <v>829</v>
      </c>
      <c r="BA3" s="211" t="s">
        <v>830</v>
      </c>
      <c r="BB3" s="211" t="s">
        <v>831</v>
      </c>
      <c r="BC3" s="217" t="s">
        <v>1550</v>
      </c>
      <c r="BD3" s="217" t="s">
        <v>832</v>
      </c>
      <c r="BE3" s="217" t="s">
        <v>833</v>
      </c>
      <c r="BF3" s="217" t="s">
        <v>834</v>
      </c>
      <c r="BG3" s="217" t="s">
        <v>835</v>
      </c>
      <c r="BH3" s="217" t="s">
        <v>836</v>
      </c>
      <c r="BI3" s="217" t="s">
        <v>837</v>
      </c>
      <c r="BJ3" s="217" t="s">
        <v>838</v>
      </c>
      <c r="BK3" s="217" t="s">
        <v>839</v>
      </c>
      <c r="BL3" s="217" t="s">
        <v>840</v>
      </c>
      <c r="BM3" s="217" t="s">
        <v>1554</v>
      </c>
      <c r="BN3" s="217" t="s">
        <v>1555</v>
      </c>
      <c r="BO3" s="217" t="s">
        <v>1551</v>
      </c>
      <c r="BP3" s="217" t="s">
        <v>1556</v>
      </c>
      <c r="BQ3" s="217" t="s">
        <v>1557</v>
      </c>
      <c r="BR3" s="217" t="s">
        <v>1558</v>
      </c>
      <c r="BS3" s="217" t="s">
        <v>1559</v>
      </c>
      <c r="BT3" s="217" t="s">
        <v>1552</v>
      </c>
      <c r="BU3" s="217" t="s">
        <v>1553</v>
      </c>
    </row>
    <row r="4" spans="1:73" ht="12.75" customHeight="1">
      <c r="A4" s="213"/>
      <c r="B4" s="213"/>
      <c r="C4" s="213"/>
      <c r="D4" s="213"/>
      <c r="E4" s="213"/>
      <c r="F4" s="218"/>
      <c r="G4" s="218"/>
      <c r="H4" s="218"/>
      <c r="I4" s="218"/>
      <c r="J4" s="218"/>
      <c r="K4" s="213"/>
      <c r="L4" s="213"/>
      <c r="M4" s="213"/>
      <c r="N4" s="213"/>
      <c r="O4" s="213"/>
      <c r="P4" s="213"/>
      <c r="Q4" s="213"/>
      <c r="R4" s="209"/>
      <c r="S4" s="209"/>
      <c r="T4" s="209"/>
      <c r="U4" s="209"/>
      <c r="V4" s="209"/>
      <c r="W4" s="209"/>
      <c r="X4" s="213"/>
      <c r="Y4" s="213"/>
      <c r="Z4" s="213"/>
      <c r="AA4" s="213"/>
      <c r="AB4" s="216"/>
      <c r="AC4" s="216"/>
      <c r="AD4" s="209"/>
      <c r="AE4" s="209"/>
      <c r="AF4" s="209"/>
      <c r="AG4" s="217"/>
      <c r="AH4" s="217"/>
      <c r="AI4" s="217"/>
      <c r="AJ4" s="217"/>
      <c r="AK4" s="217"/>
      <c r="AL4" s="217"/>
      <c r="AM4" s="209"/>
      <c r="AN4" s="209"/>
      <c r="AO4" s="209"/>
      <c r="AP4" s="209"/>
      <c r="AQ4" s="209"/>
      <c r="AR4" s="209"/>
      <c r="AS4" s="209"/>
      <c r="AT4" s="209"/>
      <c r="AU4" s="214"/>
      <c r="AV4" s="214"/>
      <c r="AW4" s="214"/>
      <c r="AX4" s="213"/>
      <c r="AY4" s="212"/>
      <c r="AZ4" s="212"/>
      <c r="BA4" s="212"/>
      <c r="BB4" s="212"/>
      <c r="BC4" s="214"/>
      <c r="BD4" s="214"/>
      <c r="BE4" s="214"/>
      <c r="BF4" s="214"/>
      <c r="BG4" s="214"/>
      <c r="BH4" s="214"/>
      <c r="BI4" s="214"/>
      <c r="BJ4" s="214"/>
      <c r="BK4" s="214"/>
      <c r="BL4" s="214"/>
      <c r="BM4" s="214"/>
      <c r="BN4" s="214"/>
      <c r="BO4" s="214"/>
      <c r="BP4" s="214"/>
      <c r="BQ4" s="214"/>
      <c r="BR4" s="214"/>
      <c r="BS4" s="214"/>
      <c r="BT4" s="214"/>
      <c r="BU4" s="214"/>
    </row>
    <row r="5" spans="1:73" ht="12.75" customHeight="1">
      <c r="A5" s="213"/>
      <c r="B5" s="213"/>
      <c r="C5" s="213"/>
      <c r="D5" s="213"/>
      <c r="E5" s="213"/>
      <c r="F5" s="218"/>
      <c r="G5" s="218"/>
      <c r="H5" s="218"/>
      <c r="I5" s="218"/>
      <c r="J5" s="218"/>
      <c r="K5" s="213"/>
      <c r="L5" s="213"/>
      <c r="M5" s="213"/>
      <c r="N5" s="213"/>
      <c r="O5" s="213"/>
      <c r="P5" s="213"/>
      <c r="Q5" s="213"/>
      <c r="R5" s="210"/>
      <c r="S5" s="210"/>
      <c r="T5" s="210"/>
      <c r="U5" s="210"/>
      <c r="V5" s="210"/>
      <c r="W5" s="210"/>
      <c r="X5" s="213"/>
      <c r="Y5" s="213"/>
      <c r="Z5" s="214"/>
      <c r="AA5" s="214"/>
      <c r="AB5" s="216"/>
      <c r="AC5" s="216" t="s">
        <v>349</v>
      </c>
      <c r="AD5" s="210"/>
      <c r="AE5" s="210"/>
      <c r="AF5" s="210"/>
      <c r="AG5" s="217"/>
      <c r="AH5" s="217"/>
      <c r="AI5" s="217"/>
      <c r="AJ5" s="217"/>
      <c r="AK5" s="217"/>
      <c r="AL5" s="217"/>
      <c r="AM5" s="210"/>
      <c r="AN5" s="210"/>
      <c r="AO5" s="210"/>
      <c r="AP5" s="210"/>
      <c r="AQ5" s="210"/>
      <c r="AR5" s="210"/>
      <c r="AS5" s="210"/>
      <c r="AT5" s="210"/>
      <c r="AU5" s="215"/>
      <c r="AV5" s="215"/>
      <c r="AW5" s="215"/>
      <c r="AX5" s="213"/>
      <c r="AY5" s="212"/>
      <c r="AZ5" s="212"/>
      <c r="BA5" s="212"/>
      <c r="BB5" s="212"/>
      <c r="BC5" s="214"/>
      <c r="BD5" s="214"/>
      <c r="BE5" s="214"/>
      <c r="BF5" s="214"/>
      <c r="BG5" s="214"/>
      <c r="BH5" s="214"/>
      <c r="BI5" s="214"/>
      <c r="BJ5" s="214"/>
      <c r="BK5" s="214"/>
      <c r="BL5" s="214"/>
      <c r="BM5" s="214"/>
      <c r="BN5" s="214"/>
      <c r="BO5" s="214"/>
      <c r="BP5" s="214"/>
      <c r="BQ5" s="214"/>
      <c r="BR5" s="214"/>
      <c r="BS5" s="214"/>
      <c r="BT5" s="214"/>
      <c r="BU5" s="214"/>
    </row>
    <row r="6" spans="1:73" ht="12.75" customHeight="1">
      <c r="A6" s="3">
        <v>1</v>
      </c>
      <c r="B6" s="3" t="s">
        <v>19</v>
      </c>
      <c r="C6" s="3">
        <v>1</v>
      </c>
      <c r="D6" s="3" t="s">
        <v>244</v>
      </c>
      <c r="E6" s="3">
        <v>1</v>
      </c>
      <c r="F6" s="3" t="s">
        <v>20</v>
      </c>
      <c r="G6" s="3" t="s">
        <v>508</v>
      </c>
      <c r="H6" s="3" t="s">
        <v>772</v>
      </c>
      <c r="I6" s="3" t="s">
        <v>724</v>
      </c>
      <c r="J6" s="3" t="s">
        <v>618</v>
      </c>
      <c r="K6" s="4" t="str">
        <f>TEXT(ROUND(L6,3),"0.000")</f>
        <v>1.008</v>
      </c>
      <c r="L6" s="4">
        <f>AVERAGE(1.00784,1.00811)</f>
        <v>1.007975</v>
      </c>
      <c r="M6" s="4">
        <v>-259.1</v>
      </c>
      <c r="N6" s="4">
        <v>-252.9</v>
      </c>
      <c r="O6" s="26" t="s">
        <v>826</v>
      </c>
      <c r="P6" s="13">
        <v>6.99E-05</v>
      </c>
      <c r="Q6">
        <v>2.2</v>
      </c>
      <c r="R6">
        <v>13.5984</v>
      </c>
      <c r="S6" t="s">
        <v>501</v>
      </c>
      <c r="U6" s="13">
        <f>IF(COUNT(R6)=1,ROUND(R6*96.48538,0),"")</f>
        <v>1312</v>
      </c>
      <c r="V6" s="13">
        <f aca="true" t="shared" si="0" ref="V6:W21">IF(COUNT(S6)=1,ROUND(S6*96.48538,0),"")</f>
      </c>
      <c r="W6" s="13">
        <f t="shared" si="0"/>
      </c>
      <c r="X6" s="9">
        <v>0.75</v>
      </c>
      <c r="Y6" s="13">
        <f>IF(COUNT(X6)=1,ROUND(X6*96.48538,0),IF(COUNTA(X6)=1,X6,""))</f>
        <v>72</v>
      </c>
      <c r="Z6" s="5" t="s">
        <v>235</v>
      </c>
      <c r="AA6" s="5" t="s">
        <v>235</v>
      </c>
      <c r="AB6" t="str">
        <f>CONCATENATE(E6,"s",MIN(A6,2))</f>
        <v>1s1</v>
      </c>
      <c r="AC6" t="str">
        <f>AB6</f>
        <v>1s1</v>
      </c>
      <c r="AD6" s="23">
        <v>0.79</v>
      </c>
      <c r="AE6" s="23">
        <v>1.54</v>
      </c>
      <c r="AF6" s="23">
        <v>0.32</v>
      </c>
      <c r="AG6" s="25"/>
      <c r="AH6" s="25"/>
      <c r="AI6" s="25">
        <v>37.1</v>
      </c>
      <c r="AJ6" s="25"/>
      <c r="AK6" s="25"/>
      <c r="AL6" s="25"/>
      <c r="AM6" s="23">
        <v>14.4</v>
      </c>
      <c r="AN6" s="23" t="s">
        <v>367</v>
      </c>
      <c r="AO6" s="23" t="s">
        <v>376</v>
      </c>
      <c r="AP6" s="23" t="s">
        <v>307</v>
      </c>
      <c r="AQ6" s="23">
        <v>14.304</v>
      </c>
      <c r="AR6" s="23">
        <v>0.05868</v>
      </c>
      <c r="AS6" s="23">
        <v>0.44936</v>
      </c>
      <c r="AT6" s="23">
        <v>0.1815</v>
      </c>
      <c r="AU6">
        <v>1400</v>
      </c>
      <c r="AV6">
        <v>108000</v>
      </c>
      <c r="AW6">
        <v>10</v>
      </c>
      <c r="AX6" s="2"/>
      <c r="AY6" s="25" t="s">
        <v>841</v>
      </c>
      <c r="AZ6" s="25" t="s">
        <v>842</v>
      </c>
      <c r="BA6" s="25" t="s">
        <v>843</v>
      </c>
      <c r="BB6" s="25" t="s">
        <v>844</v>
      </c>
      <c r="BC6" s="25"/>
      <c r="BD6" s="25" t="s">
        <v>845</v>
      </c>
      <c r="BE6" s="25" t="s">
        <v>846</v>
      </c>
      <c r="BF6" s="25" t="s">
        <v>847</v>
      </c>
      <c r="BG6" s="25" t="s">
        <v>847</v>
      </c>
      <c r="BH6" s="25" t="s">
        <v>847</v>
      </c>
      <c r="BI6" s="25" t="s">
        <v>847</v>
      </c>
      <c r="BJ6" s="25" t="s">
        <v>848</v>
      </c>
      <c r="BK6" s="25" t="s">
        <v>849</v>
      </c>
      <c r="BL6" s="25" t="s">
        <v>850</v>
      </c>
      <c r="BM6" s="25">
        <v>0.7</v>
      </c>
      <c r="BN6" s="25">
        <v>218</v>
      </c>
      <c r="BO6" s="25">
        <v>1766</v>
      </c>
      <c r="BP6" s="28">
        <v>10.445604203273597</v>
      </c>
      <c r="BQ6" s="25">
        <v>3.1</v>
      </c>
      <c r="BR6" s="25">
        <v>12</v>
      </c>
      <c r="BS6" s="25"/>
      <c r="BT6" s="25"/>
      <c r="BU6" s="25"/>
    </row>
    <row r="7" spans="1:73" ht="12.75" customHeight="1">
      <c r="A7" s="3">
        <v>2</v>
      </c>
      <c r="B7" s="3" t="s">
        <v>21</v>
      </c>
      <c r="C7" s="3">
        <v>18</v>
      </c>
      <c r="D7" s="3" t="s">
        <v>259</v>
      </c>
      <c r="E7" s="3">
        <v>1</v>
      </c>
      <c r="F7" s="3" t="s">
        <v>22</v>
      </c>
      <c r="G7" s="3" t="s">
        <v>509</v>
      </c>
      <c r="H7" s="3" t="s">
        <v>773</v>
      </c>
      <c r="I7" s="3" t="s">
        <v>725</v>
      </c>
      <c r="J7" s="3" t="s">
        <v>619</v>
      </c>
      <c r="K7" s="4" t="str">
        <f>TEXT(ROUND(L7,3),"0.000")</f>
        <v>4.003</v>
      </c>
      <c r="L7" s="4">
        <v>4.002602</v>
      </c>
      <c r="M7" s="4">
        <v>-272.2</v>
      </c>
      <c r="N7" s="4">
        <v>-268.9</v>
      </c>
      <c r="O7" s="26" t="s">
        <v>826</v>
      </c>
      <c r="P7" s="13">
        <v>0.000179</v>
      </c>
      <c r="R7">
        <v>24.5874</v>
      </c>
      <c r="S7">
        <v>54.416</v>
      </c>
      <c r="U7" s="13">
        <f aca="true" t="shared" si="1" ref="U7:U70">IF(COUNT(R7)=1,ROUND(R7*96.48538,0),"")</f>
        <v>2372</v>
      </c>
      <c r="V7" s="13">
        <f t="shared" si="0"/>
        <v>5250</v>
      </c>
      <c r="W7" s="13">
        <f t="shared" si="0"/>
      </c>
      <c r="X7" s="9" t="s">
        <v>500</v>
      </c>
      <c r="Y7" s="13" t="str">
        <f aca="true" t="shared" si="2" ref="Y7:Y70">IF(COUNT(X7)=1,ROUND(X7*96.48538,0),IF(COUNTA(X7)=1,X7,""))</f>
        <v>&lt;0</v>
      </c>
      <c r="Z7" s="5" t="s">
        <v>243</v>
      </c>
      <c r="AA7" s="7"/>
      <c r="AB7" t="str">
        <f>CONCATENATE(E7,"s",MIN(A7,2))</f>
        <v>1s2</v>
      </c>
      <c r="AC7" t="str">
        <f aca="true" t="shared" si="3" ref="AC7:AC70">AB7</f>
        <v>1s2</v>
      </c>
      <c r="AD7" s="23">
        <v>0.49</v>
      </c>
      <c r="AE7" s="23" t="s">
        <v>307</v>
      </c>
      <c r="AF7" s="23">
        <v>0.93</v>
      </c>
      <c r="AG7" s="25"/>
      <c r="AH7" s="25"/>
      <c r="AI7" s="25">
        <v>31</v>
      </c>
      <c r="AJ7" s="25"/>
      <c r="AK7" s="25"/>
      <c r="AL7" s="25"/>
      <c r="AM7" s="23">
        <v>19.5</v>
      </c>
      <c r="AN7" s="23" t="s">
        <v>367</v>
      </c>
      <c r="AO7" s="23" t="s">
        <v>377</v>
      </c>
      <c r="AP7" s="23" t="s">
        <v>307</v>
      </c>
      <c r="AQ7" s="23">
        <v>5.193</v>
      </c>
      <c r="AR7" s="23" t="s">
        <v>307</v>
      </c>
      <c r="AS7" s="23">
        <v>0.0845</v>
      </c>
      <c r="AT7" s="23">
        <v>0.152</v>
      </c>
      <c r="AU7">
        <v>0.008</v>
      </c>
      <c r="AV7">
        <v>7E-16</v>
      </c>
      <c r="AX7" s="2"/>
      <c r="AY7" s="25" t="s">
        <v>851</v>
      </c>
      <c r="AZ7" s="25" t="s">
        <v>842</v>
      </c>
      <c r="BA7" s="25" t="s">
        <v>852</v>
      </c>
      <c r="BB7" s="25"/>
      <c r="BC7" s="25"/>
      <c r="BD7" s="25" t="s">
        <v>853</v>
      </c>
      <c r="BE7" s="25" t="s">
        <v>847</v>
      </c>
      <c r="BF7" s="25" t="s">
        <v>847</v>
      </c>
      <c r="BG7" s="25" t="s">
        <v>847</v>
      </c>
      <c r="BH7" s="25" t="s">
        <v>847</v>
      </c>
      <c r="BI7" s="25" t="s">
        <v>847</v>
      </c>
      <c r="BJ7" s="25" t="s">
        <v>847</v>
      </c>
      <c r="BK7" s="25" t="s">
        <v>847</v>
      </c>
      <c r="BL7" s="25" t="s">
        <v>847</v>
      </c>
      <c r="BM7" s="25">
        <v>0.198</v>
      </c>
      <c r="BN7" s="25">
        <v>0</v>
      </c>
      <c r="BO7" s="25">
        <v>1895</v>
      </c>
      <c r="BP7" s="28">
        <v>9.434568904034197</v>
      </c>
      <c r="BQ7" s="25">
        <v>-2.1</v>
      </c>
      <c r="BR7" s="25">
        <v>5.2</v>
      </c>
      <c r="BS7" s="25"/>
      <c r="BT7" s="25" t="s">
        <v>1560</v>
      </c>
      <c r="BU7" s="25" t="s">
        <v>1560</v>
      </c>
    </row>
    <row r="8" spans="1:73" ht="12.75" customHeight="1">
      <c r="A8" s="3">
        <v>3</v>
      </c>
      <c r="B8" s="3" t="s">
        <v>23</v>
      </c>
      <c r="C8" s="3">
        <v>1</v>
      </c>
      <c r="D8" s="3" t="s">
        <v>244</v>
      </c>
      <c r="E8" s="3">
        <v>2</v>
      </c>
      <c r="F8" s="3" t="s">
        <v>24</v>
      </c>
      <c r="G8" s="3" t="s">
        <v>510</v>
      </c>
      <c r="H8" s="3" t="s">
        <v>24</v>
      </c>
      <c r="I8" s="3" t="s">
        <v>620</v>
      </c>
      <c r="J8" s="3" t="s">
        <v>620</v>
      </c>
      <c r="K8" s="4" t="str">
        <f>TEXT(ROUND(L8,3),"0.000")</f>
        <v>6.968</v>
      </c>
      <c r="L8" s="4">
        <f>AVERAGE(6.938,6.997)</f>
        <v>6.967499999999999</v>
      </c>
      <c r="M8" s="4">
        <v>180.5</v>
      </c>
      <c r="N8" s="4">
        <v>1342</v>
      </c>
      <c r="O8" s="26" t="s">
        <v>336</v>
      </c>
      <c r="P8" s="13">
        <v>0.543</v>
      </c>
      <c r="Q8">
        <v>0.98</v>
      </c>
      <c r="R8">
        <v>5.3917</v>
      </c>
      <c r="S8">
        <v>76.638</v>
      </c>
      <c r="T8">
        <v>122.451</v>
      </c>
      <c r="U8" s="13">
        <f t="shared" si="1"/>
        <v>520</v>
      </c>
      <c r="V8" s="13">
        <f t="shared" si="0"/>
        <v>7394</v>
      </c>
      <c r="W8" s="13">
        <f t="shared" si="0"/>
        <v>11815</v>
      </c>
      <c r="X8" s="9">
        <v>0.62</v>
      </c>
      <c r="Y8" s="13">
        <f t="shared" si="2"/>
        <v>60</v>
      </c>
      <c r="Z8" s="5" t="s">
        <v>236</v>
      </c>
      <c r="AA8" s="5" t="s">
        <v>236</v>
      </c>
      <c r="AB8" t="str">
        <f>CONCATENATE("[",B$7,"] ",E8,"s",MIN(A8-A$7,2))</f>
        <v>[He] 2s1</v>
      </c>
      <c r="AC8" t="str">
        <f t="shared" si="3"/>
        <v>[He] 2s1</v>
      </c>
      <c r="AD8" s="23">
        <v>2.05</v>
      </c>
      <c r="AE8" s="23">
        <v>0.76</v>
      </c>
      <c r="AF8" s="23">
        <v>1.23</v>
      </c>
      <c r="AG8" s="25"/>
      <c r="AH8" s="25"/>
      <c r="AI8" s="25">
        <v>152</v>
      </c>
      <c r="AJ8" s="25">
        <v>90</v>
      </c>
      <c r="AK8" s="25"/>
      <c r="AL8" s="25"/>
      <c r="AM8" s="23">
        <v>13.1</v>
      </c>
      <c r="AN8" s="23" t="s">
        <v>368</v>
      </c>
      <c r="AO8" s="23" t="s">
        <v>378</v>
      </c>
      <c r="AP8" s="23">
        <v>0.108</v>
      </c>
      <c r="AQ8" s="23">
        <v>3.6</v>
      </c>
      <c r="AR8" s="23">
        <v>3</v>
      </c>
      <c r="AS8" s="23">
        <v>145.92</v>
      </c>
      <c r="AT8" s="23">
        <v>84.7</v>
      </c>
      <c r="AU8">
        <v>20</v>
      </c>
      <c r="AV8">
        <v>0.18</v>
      </c>
      <c r="AX8" s="2"/>
      <c r="AY8" s="25" t="s">
        <v>854</v>
      </c>
      <c r="AZ8" s="25" t="s">
        <v>855</v>
      </c>
      <c r="BA8" s="25" t="s">
        <v>856</v>
      </c>
      <c r="BB8" s="25" t="s">
        <v>857</v>
      </c>
      <c r="BC8" s="25">
        <v>0.6</v>
      </c>
      <c r="BD8" s="25" t="s">
        <v>858</v>
      </c>
      <c r="BE8" s="25" t="s">
        <v>859</v>
      </c>
      <c r="BF8" s="25" t="s">
        <v>860</v>
      </c>
      <c r="BG8" s="25" t="s">
        <v>861</v>
      </c>
      <c r="BH8" s="25" t="s">
        <v>862</v>
      </c>
      <c r="BI8" s="25" t="s">
        <v>860</v>
      </c>
      <c r="BJ8" s="25" t="s">
        <v>863</v>
      </c>
      <c r="BK8" s="25" t="s">
        <v>864</v>
      </c>
      <c r="BL8" s="25" t="s">
        <v>865</v>
      </c>
      <c r="BM8" s="25">
        <v>24.3</v>
      </c>
      <c r="BN8" s="25">
        <v>161</v>
      </c>
      <c r="BO8" s="25">
        <v>1817</v>
      </c>
      <c r="BP8" s="28">
        <v>1.756636108245848</v>
      </c>
      <c r="BQ8" s="25">
        <v>1.3</v>
      </c>
      <c r="BR8" s="25">
        <v>27</v>
      </c>
      <c r="BS8" s="25"/>
      <c r="BT8" s="25"/>
      <c r="BU8" s="25"/>
    </row>
    <row r="9" spans="1:73" ht="12.75" customHeight="1">
      <c r="A9" s="3">
        <v>4</v>
      </c>
      <c r="B9" s="3" t="s">
        <v>25</v>
      </c>
      <c r="C9" s="3">
        <v>2</v>
      </c>
      <c r="D9" s="3" t="s">
        <v>245</v>
      </c>
      <c r="E9" s="3">
        <v>2</v>
      </c>
      <c r="F9" s="3" t="s">
        <v>26</v>
      </c>
      <c r="G9" s="3" t="s">
        <v>511</v>
      </c>
      <c r="H9" s="3" t="s">
        <v>774</v>
      </c>
      <c r="I9" s="3" t="s">
        <v>726</v>
      </c>
      <c r="J9" s="3" t="s">
        <v>621</v>
      </c>
      <c r="K9" s="4" t="str">
        <f>TEXT(ROUND(L9,3),"0.000")</f>
        <v>9.012</v>
      </c>
      <c r="L9" s="4">
        <v>9.0121831</v>
      </c>
      <c r="M9" s="4">
        <v>1278</v>
      </c>
      <c r="N9" s="4">
        <v>2970</v>
      </c>
      <c r="O9" s="26" t="s">
        <v>336</v>
      </c>
      <c r="P9" s="13">
        <v>1.85</v>
      </c>
      <c r="Q9">
        <v>1.57</v>
      </c>
      <c r="R9">
        <v>9.3226</v>
      </c>
      <c r="S9">
        <v>18.211</v>
      </c>
      <c r="T9">
        <v>153.893</v>
      </c>
      <c r="U9" s="13">
        <f t="shared" si="1"/>
        <v>899</v>
      </c>
      <c r="V9" s="13">
        <f t="shared" si="0"/>
        <v>1757</v>
      </c>
      <c r="W9" s="13">
        <f t="shared" si="0"/>
        <v>14848</v>
      </c>
      <c r="X9" s="9" t="s">
        <v>500</v>
      </c>
      <c r="Y9" s="13" t="str">
        <f t="shared" si="2"/>
        <v>&lt;0</v>
      </c>
      <c r="Z9" s="5" t="s">
        <v>237</v>
      </c>
      <c r="AA9" s="5" t="s">
        <v>237</v>
      </c>
      <c r="AB9" t="str">
        <f>CONCATENATE("[",B$7,"] ",E9,"s",MIN(A9-A$7,2))</f>
        <v>[He] 2s2</v>
      </c>
      <c r="AC9" t="str">
        <f t="shared" si="3"/>
        <v>[He] 2s2</v>
      </c>
      <c r="AD9" s="23">
        <v>1.4</v>
      </c>
      <c r="AE9" s="23">
        <v>0.45</v>
      </c>
      <c r="AF9" s="23">
        <v>0.9</v>
      </c>
      <c r="AG9" s="25"/>
      <c r="AH9" s="25"/>
      <c r="AI9" s="25">
        <v>112</v>
      </c>
      <c r="AJ9" s="25"/>
      <c r="AK9" s="25">
        <v>59</v>
      </c>
      <c r="AL9" s="25"/>
      <c r="AM9" s="23">
        <v>5</v>
      </c>
      <c r="AN9" s="23" t="s">
        <v>367</v>
      </c>
      <c r="AO9" s="23" t="s">
        <v>379</v>
      </c>
      <c r="AP9" s="23">
        <v>0.313</v>
      </c>
      <c r="AQ9" s="23">
        <v>1.82</v>
      </c>
      <c r="AR9" s="23">
        <v>12.2</v>
      </c>
      <c r="AS9" s="23">
        <v>292.4</v>
      </c>
      <c r="AT9" s="23">
        <v>200</v>
      </c>
      <c r="AU9">
        <v>2.8</v>
      </c>
      <c r="AV9">
        <v>5.6E-06</v>
      </c>
      <c r="AX9" s="2"/>
      <c r="AY9" s="25" t="s">
        <v>866</v>
      </c>
      <c r="AZ9" s="25" t="s">
        <v>867</v>
      </c>
      <c r="BA9" s="25" t="s">
        <v>868</v>
      </c>
      <c r="BB9" s="25" t="s">
        <v>844</v>
      </c>
      <c r="BC9" s="25"/>
      <c r="BD9" s="25" t="s">
        <v>869</v>
      </c>
      <c r="BE9" s="25" t="s">
        <v>870</v>
      </c>
      <c r="BF9" s="25" t="s">
        <v>847</v>
      </c>
      <c r="BG9" s="25" t="s">
        <v>871</v>
      </c>
      <c r="BH9" s="25" t="s">
        <v>847</v>
      </c>
      <c r="BI9" s="25" t="s">
        <v>872</v>
      </c>
      <c r="BJ9" s="25" t="s">
        <v>873</v>
      </c>
      <c r="BK9" s="25" t="s">
        <v>874</v>
      </c>
      <c r="BL9" s="25" t="s">
        <v>875</v>
      </c>
      <c r="BM9" s="25">
        <v>5.6</v>
      </c>
      <c r="BN9" s="25">
        <v>324</v>
      </c>
      <c r="BO9" s="25">
        <v>1797</v>
      </c>
      <c r="BP9" s="28">
        <v>-0.13667713987954408</v>
      </c>
      <c r="BQ9" s="25">
        <v>0.4</v>
      </c>
      <c r="BR9" s="25">
        <v>530</v>
      </c>
      <c r="BS9" s="25">
        <v>59</v>
      </c>
      <c r="BT9" s="25" t="s">
        <v>1561</v>
      </c>
      <c r="BU9" s="25" t="s">
        <v>1561</v>
      </c>
    </row>
    <row r="10" spans="1:73" ht="12.75" customHeight="1">
      <c r="A10" s="3">
        <v>5</v>
      </c>
      <c r="B10" s="3" t="s">
        <v>27</v>
      </c>
      <c r="C10" s="3">
        <v>13</v>
      </c>
      <c r="D10" s="3" t="s">
        <v>254</v>
      </c>
      <c r="E10" s="3">
        <v>2</v>
      </c>
      <c r="F10" s="3" t="s">
        <v>28</v>
      </c>
      <c r="G10" s="3" t="s">
        <v>512</v>
      </c>
      <c r="H10" s="3" t="s">
        <v>775</v>
      </c>
      <c r="I10" s="3" t="s">
        <v>622</v>
      </c>
      <c r="J10" s="3" t="s">
        <v>622</v>
      </c>
      <c r="K10" s="4" t="str">
        <f>TEXT(ROUND(L10,2),"0.00")</f>
        <v>10.81</v>
      </c>
      <c r="L10" s="4">
        <f>AVERAGE(10.806,10.821)</f>
        <v>10.8135</v>
      </c>
      <c r="M10" s="4">
        <v>2079</v>
      </c>
      <c r="N10" s="2">
        <v>2550</v>
      </c>
      <c r="O10" s="26" t="s">
        <v>336</v>
      </c>
      <c r="P10" s="13">
        <v>2.34</v>
      </c>
      <c r="Q10">
        <v>2.04</v>
      </c>
      <c r="R10">
        <v>8.298</v>
      </c>
      <c r="S10">
        <v>25.154</v>
      </c>
      <c r="T10">
        <v>37.93</v>
      </c>
      <c r="U10" s="13">
        <f t="shared" si="1"/>
        <v>801</v>
      </c>
      <c r="V10" s="13">
        <f t="shared" si="0"/>
        <v>2427</v>
      </c>
      <c r="W10" s="13">
        <f t="shared" si="0"/>
        <v>3660</v>
      </c>
      <c r="X10" s="9">
        <v>0.28</v>
      </c>
      <c r="Y10" s="13">
        <f t="shared" si="2"/>
        <v>27</v>
      </c>
      <c r="Z10" s="5" t="s">
        <v>238</v>
      </c>
      <c r="AA10" s="5" t="s">
        <v>238</v>
      </c>
      <c r="AB10" t="str">
        <f aca="true" t="shared" si="4" ref="AB10:AB15">CONCATENATE(AB$9," ",E10,"p",MIN(A10-A$9,6))</f>
        <v>[He] 2s2 2p1</v>
      </c>
      <c r="AC10" t="str">
        <f t="shared" si="3"/>
        <v>[He] 2s2 2p1</v>
      </c>
      <c r="AD10" s="23">
        <v>1.17</v>
      </c>
      <c r="AE10" s="23">
        <v>0.23</v>
      </c>
      <c r="AF10" s="23">
        <v>0.82</v>
      </c>
      <c r="AG10" s="25"/>
      <c r="AH10" s="25"/>
      <c r="AI10" s="25">
        <v>85</v>
      </c>
      <c r="AJ10" s="25"/>
      <c r="AK10" s="25"/>
      <c r="AL10" s="25">
        <v>41</v>
      </c>
      <c r="AM10" s="23">
        <v>4.6</v>
      </c>
      <c r="AN10" s="23" t="s">
        <v>369</v>
      </c>
      <c r="AO10" s="23" t="s">
        <v>380</v>
      </c>
      <c r="AP10" s="23">
        <v>1E-12</v>
      </c>
      <c r="AQ10" s="23">
        <v>1.02</v>
      </c>
      <c r="AR10" s="23">
        <v>50.2</v>
      </c>
      <c r="AS10" s="23">
        <v>489.7</v>
      </c>
      <c r="AT10" s="23">
        <v>27</v>
      </c>
      <c r="AU10">
        <v>10</v>
      </c>
      <c r="AV10">
        <v>4.44</v>
      </c>
      <c r="AW10">
        <v>7E-05</v>
      </c>
      <c r="AX10" s="2" t="s">
        <v>29</v>
      </c>
      <c r="AY10" s="25" t="s">
        <v>876</v>
      </c>
      <c r="AZ10" s="25" t="s">
        <v>877</v>
      </c>
      <c r="BA10" s="25" t="s">
        <v>878</v>
      </c>
      <c r="BB10" s="25" t="s">
        <v>879</v>
      </c>
      <c r="BC10" s="25">
        <v>9.5</v>
      </c>
      <c r="BD10" s="25" t="s">
        <v>880</v>
      </c>
      <c r="BE10" s="25" t="s">
        <v>881</v>
      </c>
      <c r="BF10" s="25" t="s">
        <v>847</v>
      </c>
      <c r="BG10" s="25" t="s">
        <v>847</v>
      </c>
      <c r="BH10" s="25" t="s">
        <v>847</v>
      </c>
      <c r="BI10" s="25" t="s">
        <v>847</v>
      </c>
      <c r="BJ10" s="25" t="s">
        <v>882</v>
      </c>
      <c r="BK10" s="25" t="s">
        <v>883</v>
      </c>
      <c r="BL10" s="25" t="s">
        <v>884</v>
      </c>
      <c r="BM10" s="25">
        <v>3</v>
      </c>
      <c r="BN10" s="25">
        <v>573</v>
      </c>
      <c r="BO10" s="25">
        <v>1808</v>
      </c>
      <c r="BP10" s="28">
        <v>1.3263358609287514</v>
      </c>
      <c r="BQ10" s="25">
        <v>1</v>
      </c>
      <c r="BR10" s="25">
        <v>250</v>
      </c>
      <c r="BS10" s="25"/>
      <c r="BT10" s="25"/>
      <c r="BU10" s="25"/>
    </row>
    <row r="11" spans="1:73" ht="12.75" customHeight="1">
      <c r="A11" s="3">
        <v>6</v>
      </c>
      <c r="B11" s="3" t="s">
        <v>17</v>
      </c>
      <c r="C11" s="3">
        <v>14</v>
      </c>
      <c r="D11" s="3" t="s">
        <v>255</v>
      </c>
      <c r="E11" s="3">
        <v>2</v>
      </c>
      <c r="F11" s="3" t="s">
        <v>30</v>
      </c>
      <c r="G11" s="3" t="s">
        <v>513</v>
      </c>
      <c r="H11" s="3" t="s">
        <v>776</v>
      </c>
      <c r="I11" s="3" t="s">
        <v>727</v>
      </c>
      <c r="J11" s="3" t="s">
        <v>623</v>
      </c>
      <c r="K11" s="4" t="str">
        <f aca="true" t="shared" si="5" ref="K11:K47">TEXT(ROUND(L11,2),"0.00")</f>
        <v>12.01</v>
      </c>
      <c r="L11" s="4">
        <f>AVERAGE(12.0096,12.0116)</f>
        <v>12.0106</v>
      </c>
      <c r="M11" s="4">
        <v>3367</v>
      </c>
      <c r="N11" s="4">
        <v>4827</v>
      </c>
      <c r="O11" s="26" t="s">
        <v>336</v>
      </c>
      <c r="P11" s="13">
        <v>2.25</v>
      </c>
      <c r="Q11">
        <v>2.55</v>
      </c>
      <c r="R11">
        <v>11.2603</v>
      </c>
      <c r="S11">
        <v>24.383</v>
      </c>
      <c r="T11">
        <v>47.887</v>
      </c>
      <c r="U11" s="13">
        <f t="shared" si="1"/>
        <v>1086</v>
      </c>
      <c r="V11" s="13">
        <f t="shared" si="0"/>
        <v>2353</v>
      </c>
      <c r="W11" s="13">
        <f t="shared" si="0"/>
        <v>4620</v>
      </c>
      <c r="X11" s="9">
        <v>1.26</v>
      </c>
      <c r="Y11" s="13">
        <f t="shared" si="2"/>
        <v>122</v>
      </c>
      <c r="Z11" s="5" t="s">
        <v>239</v>
      </c>
      <c r="AA11" s="5" t="s">
        <v>1674</v>
      </c>
      <c r="AB11" t="str">
        <f t="shared" si="4"/>
        <v>[He] 2s2 2p2</v>
      </c>
      <c r="AC11" t="str">
        <f t="shared" si="3"/>
        <v>[He] 2s2 2p2</v>
      </c>
      <c r="AD11" s="23">
        <v>0.91</v>
      </c>
      <c r="AE11" s="23">
        <v>0.16</v>
      </c>
      <c r="AF11" s="23">
        <v>0.77</v>
      </c>
      <c r="AG11" s="25"/>
      <c r="AH11" s="25"/>
      <c r="AI11" s="25">
        <v>77.2</v>
      </c>
      <c r="AJ11" s="25"/>
      <c r="AK11" s="25"/>
      <c r="AL11" s="25"/>
      <c r="AM11" s="23">
        <v>4.58</v>
      </c>
      <c r="AN11" s="23" t="s">
        <v>367</v>
      </c>
      <c r="AO11" s="23" t="s">
        <v>381</v>
      </c>
      <c r="AP11" s="23">
        <v>0.00061</v>
      </c>
      <c r="AQ11" s="23">
        <v>0.71</v>
      </c>
      <c r="AR11" s="23" t="s">
        <v>307</v>
      </c>
      <c r="AS11" s="23">
        <v>355.8</v>
      </c>
      <c r="AT11" s="23">
        <v>129</v>
      </c>
      <c r="AU11">
        <v>200</v>
      </c>
      <c r="AV11">
        <v>28</v>
      </c>
      <c r="AW11">
        <v>23</v>
      </c>
      <c r="AX11" s="2" t="s">
        <v>31</v>
      </c>
      <c r="AY11" s="25" t="s">
        <v>885</v>
      </c>
      <c r="AZ11" s="25" t="s">
        <v>877</v>
      </c>
      <c r="BA11" s="25" t="s">
        <v>886</v>
      </c>
      <c r="BB11" s="25" t="s">
        <v>887</v>
      </c>
      <c r="BC11" s="25">
        <v>0.8</v>
      </c>
      <c r="BD11" s="25" t="s">
        <v>888</v>
      </c>
      <c r="BE11" s="25" t="s">
        <v>889</v>
      </c>
      <c r="BF11" s="25" t="s">
        <v>847</v>
      </c>
      <c r="BG11" s="25" t="s">
        <v>847</v>
      </c>
      <c r="BH11" s="25" t="s">
        <v>890</v>
      </c>
      <c r="BI11" s="25" t="s">
        <v>847</v>
      </c>
      <c r="BJ11" s="25" t="s">
        <v>891</v>
      </c>
      <c r="BK11" s="25" t="s">
        <v>892</v>
      </c>
      <c r="BL11" s="25" t="s">
        <v>893</v>
      </c>
      <c r="BM11" s="25">
        <v>1.8</v>
      </c>
      <c r="BN11" s="25">
        <v>717</v>
      </c>
      <c r="BO11" s="25"/>
      <c r="BP11" s="28">
        <v>7.004321373782642</v>
      </c>
      <c r="BQ11" s="25">
        <v>2.3</v>
      </c>
      <c r="BR11" s="25">
        <v>2.4</v>
      </c>
      <c r="BS11" s="25"/>
      <c r="BT11" s="25"/>
      <c r="BU11" s="25" t="s">
        <v>1560</v>
      </c>
    </row>
    <row r="12" spans="1:73" ht="12.75" customHeight="1">
      <c r="A12" s="3">
        <v>7</v>
      </c>
      <c r="B12" s="3" t="s">
        <v>32</v>
      </c>
      <c r="C12" s="3">
        <v>15</v>
      </c>
      <c r="D12" s="3" t="s">
        <v>256</v>
      </c>
      <c r="E12" s="3">
        <v>2</v>
      </c>
      <c r="F12" s="3" t="s">
        <v>33</v>
      </c>
      <c r="G12" s="3" t="s">
        <v>514</v>
      </c>
      <c r="H12" s="3" t="s">
        <v>777</v>
      </c>
      <c r="I12" s="3" t="s">
        <v>728</v>
      </c>
      <c r="J12" s="3" t="s">
        <v>624</v>
      </c>
      <c r="K12" s="4" t="str">
        <f t="shared" si="5"/>
        <v>14.01</v>
      </c>
      <c r="L12" s="4">
        <f>AVERAGE(14.00643,14.00728)</f>
        <v>14.006855</v>
      </c>
      <c r="M12" s="4">
        <v>-209.9</v>
      </c>
      <c r="N12" s="4">
        <v>-195.8</v>
      </c>
      <c r="O12" s="26" t="s">
        <v>826</v>
      </c>
      <c r="P12" s="13">
        <v>0.00125</v>
      </c>
      <c r="Q12">
        <v>3.04</v>
      </c>
      <c r="R12">
        <v>14.5341</v>
      </c>
      <c r="S12">
        <v>29.601</v>
      </c>
      <c r="T12">
        <v>47.448</v>
      </c>
      <c r="U12" s="13">
        <f t="shared" si="1"/>
        <v>1402</v>
      </c>
      <c r="V12" s="13">
        <f t="shared" si="0"/>
        <v>2856</v>
      </c>
      <c r="W12" s="13">
        <f t="shared" si="0"/>
        <v>4578</v>
      </c>
      <c r="X12" s="9" t="s">
        <v>500</v>
      </c>
      <c r="Y12" s="13" t="str">
        <f t="shared" si="2"/>
        <v>&lt;0</v>
      </c>
      <c r="Z12" s="5" t="s">
        <v>240</v>
      </c>
      <c r="AA12" s="5" t="s">
        <v>240</v>
      </c>
      <c r="AB12" t="str">
        <f t="shared" si="4"/>
        <v>[He] 2s2 2p3</v>
      </c>
      <c r="AC12" t="str">
        <f t="shared" si="3"/>
        <v>[He] 2s2 2p3</v>
      </c>
      <c r="AD12" s="23">
        <v>0.75</v>
      </c>
      <c r="AE12" s="23">
        <v>1.71</v>
      </c>
      <c r="AF12" s="23">
        <v>0.75</v>
      </c>
      <c r="AG12" s="25"/>
      <c r="AH12" s="25"/>
      <c r="AI12" s="25">
        <v>70</v>
      </c>
      <c r="AJ12" s="25"/>
      <c r="AK12" s="25"/>
      <c r="AL12" s="25">
        <v>30</v>
      </c>
      <c r="AM12" s="23">
        <v>17.3</v>
      </c>
      <c r="AN12" s="23" t="s">
        <v>367</v>
      </c>
      <c r="AO12" s="23" t="s">
        <v>382</v>
      </c>
      <c r="AP12" s="23" t="s">
        <v>307</v>
      </c>
      <c r="AQ12" s="23">
        <v>1.04</v>
      </c>
      <c r="AR12" s="23">
        <v>0.3604</v>
      </c>
      <c r="AS12" s="23">
        <v>2.7928</v>
      </c>
      <c r="AT12" s="23">
        <v>0.02598</v>
      </c>
      <c r="AU12">
        <v>19</v>
      </c>
      <c r="AV12">
        <v>50</v>
      </c>
      <c r="AW12">
        <v>2.6</v>
      </c>
      <c r="AX12" s="2"/>
      <c r="AY12" s="25" t="s">
        <v>894</v>
      </c>
      <c r="AZ12" s="25" t="s">
        <v>842</v>
      </c>
      <c r="BA12" s="25" t="s">
        <v>895</v>
      </c>
      <c r="BB12" s="25"/>
      <c r="BC12" s="25"/>
      <c r="BD12" s="25" t="s">
        <v>896</v>
      </c>
      <c r="BE12" s="25" t="s">
        <v>847</v>
      </c>
      <c r="BF12" s="25" t="s">
        <v>847</v>
      </c>
      <c r="BG12" s="25" t="s">
        <v>847</v>
      </c>
      <c r="BH12" s="25" t="s">
        <v>847</v>
      </c>
      <c r="BI12" s="25" t="s">
        <v>847</v>
      </c>
      <c r="BJ12" s="25" t="s">
        <v>897</v>
      </c>
      <c r="BK12" s="25" t="s">
        <v>898</v>
      </c>
      <c r="BL12" s="25" t="s">
        <v>899</v>
      </c>
      <c r="BM12" s="25">
        <v>1.1</v>
      </c>
      <c r="BN12" s="25">
        <v>473</v>
      </c>
      <c r="BO12" s="25">
        <v>1772</v>
      </c>
      <c r="BP12" s="28">
        <v>6.4955443375464474</v>
      </c>
      <c r="BQ12" s="25">
        <v>1.3</v>
      </c>
      <c r="BR12" s="25">
        <v>0.4</v>
      </c>
      <c r="BS12" s="25"/>
      <c r="BT12" s="25" t="s">
        <v>1560</v>
      </c>
      <c r="BU12" s="25" t="s">
        <v>1560</v>
      </c>
    </row>
    <row r="13" spans="1:73" ht="12.75" customHeight="1">
      <c r="A13" s="3">
        <v>8</v>
      </c>
      <c r="B13" s="3" t="s">
        <v>34</v>
      </c>
      <c r="C13" s="3">
        <v>16</v>
      </c>
      <c r="D13" s="3" t="s">
        <v>257</v>
      </c>
      <c r="E13" s="3">
        <v>2</v>
      </c>
      <c r="F13" s="3" t="s">
        <v>35</v>
      </c>
      <c r="G13" s="3" t="s">
        <v>515</v>
      </c>
      <c r="H13" s="3" t="s">
        <v>778</v>
      </c>
      <c r="I13" s="3" t="s">
        <v>729</v>
      </c>
      <c r="J13" s="3" t="s">
        <v>625</v>
      </c>
      <c r="K13" s="4" t="str">
        <f t="shared" si="5"/>
        <v>16.00</v>
      </c>
      <c r="L13" s="4">
        <f>AVERAGE(15.99903,15.99977)</f>
        <v>15.9994</v>
      </c>
      <c r="M13" s="4">
        <v>-218.4</v>
      </c>
      <c r="N13" s="4">
        <v>-183</v>
      </c>
      <c r="O13" s="26" t="s">
        <v>826</v>
      </c>
      <c r="P13" s="13">
        <v>0.00143</v>
      </c>
      <c r="Q13">
        <v>3.44</v>
      </c>
      <c r="R13">
        <v>13.6181</v>
      </c>
      <c r="S13">
        <v>35.117</v>
      </c>
      <c r="T13">
        <v>54.934</v>
      </c>
      <c r="U13" s="13">
        <f t="shared" si="1"/>
        <v>1314</v>
      </c>
      <c r="V13" s="13">
        <f t="shared" si="0"/>
        <v>3388</v>
      </c>
      <c r="W13" s="13">
        <f t="shared" si="0"/>
        <v>5300</v>
      </c>
      <c r="X13" s="9">
        <v>1.46</v>
      </c>
      <c r="Y13" s="13">
        <f t="shared" si="2"/>
        <v>141</v>
      </c>
      <c r="Z13" s="5" t="s">
        <v>241</v>
      </c>
      <c r="AA13" s="5" t="s">
        <v>241</v>
      </c>
      <c r="AB13" t="str">
        <f t="shared" si="4"/>
        <v>[He] 2s2 2p4</v>
      </c>
      <c r="AC13" t="str">
        <f t="shared" si="3"/>
        <v>[He] 2s2 2p4</v>
      </c>
      <c r="AD13" s="23">
        <v>0.65</v>
      </c>
      <c r="AE13" s="23">
        <v>1.4</v>
      </c>
      <c r="AF13" s="23">
        <v>0.73</v>
      </c>
      <c r="AG13" s="25">
        <v>126</v>
      </c>
      <c r="AH13" s="25"/>
      <c r="AI13" s="25">
        <v>73</v>
      </c>
      <c r="AJ13" s="25"/>
      <c r="AK13" s="25"/>
      <c r="AL13" s="25"/>
      <c r="AM13" s="23">
        <v>14</v>
      </c>
      <c r="AN13" s="23" t="s">
        <v>370</v>
      </c>
      <c r="AO13" s="23" t="s">
        <v>383</v>
      </c>
      <c r="AP13" s="23" t="s">
        <v>307</v>
      </c>
      <c r="AQ13" s="23">
        <v>0.92</v>
      </c>
      <c r="AR13" s="23">
        <v>0.22259</v>
      </c>
      <c r="AS13" s="23">
        <v>3.4099</v>
      </c>
      <c r="AT13" s="23">
        <v>0.02674</v>
      </c>
      <c r="AU13">
        <v>461000</v>
      </c>
      <c r="AV13">
        <v>857000</v>
      </c>
      <c r="AW13">
        <v>61</v>
      </c>
      <c r="AX13" s="2"/>
      <c r="AY13" s="25" t="s">
        <v>894</v>
      </c>
      <c r="AZ13" s="25" t="s">
        <v>842</v>
      </c>
      <c r="BA13" s="25" t="s">
        <v>900</v>
      </c>
      <c r="BB13" s="25"/>
      <c r="BC13" s="25"/>
      <c r="BD13" s="25" t="s">
        <v>901</v>
      </c>
      <c r="BE13" s="25" t="s">
        <v>847</v>
      </c>
      <c r="BF13" s="25" t="s">
        <v>847</v>
      </c>
      <c r="BG13" s="25" t="s">
        <v>847</v>
      </c>
      <c r="BH13" s="25" t="s">
        <v>847</v>
      </c>
      <c r="BI13" s="25" t="s">
        <v>847</v>
      </c>
      <c r="BJ13" s="25" t="s">
        <v>849</v>
      </c>
      <c r="BK13" s="25" t="s">
        <v>902</v>
      </c>
      <c r="BL13" s="25" t="s">
        <v>903</v>
      </c>
      <c r="BM13" s="25">
        <v>0.793</v>
      </c>
      <c r="BN13" s="25">
        <v>249</v>
      </c>
      <c r="BO13" s="25">
        <v>1774</v>
      </c>
      <c r="BP13" s="28">
        <v>7.376576957056512</v>
      </c>
      <c r="BQ13" s="25">
        <v>5.7</v>
      </c>
      <c r="BR13" s="25">
        <v>0.3</v>
      </c>
      <c r="BS13" s="25"/>
      <c r="BT13" s="25" t="s">
        <v>1560</v>
      </c>
      <c r="BU13" s="25" t="s">
        <v>1560</v>
      </c>
    </row>
    <row r="14" spans="1:73" ht="12.75" customHeight="1">
      <c r="A14" s="3">
        <v>9</v>
      </c>
      <c r="B14" s="3" t="s">
        <v>36</v>
      </c>
      <c r="C14" s="3">
        <v>17</v>
      </c>
      <c r="D14" s="3" t="s">
        <v>258</v>
      </c>
      <c r="E14" s="3">
        <v>2</v>
      </c>
      <c r="F14" s="3" t="s">
        <v>37</v>
      </c>
      <c r="G14" s="3" t="s">
        <v>516</v>
      </c>
      <c r="H14" s="3" t="s">
        <v>779</v>
      </c>
      <c r="I14" s="3" t="s">
        <v>730</v>
      </c>
      <c r="J14" s="3" t="s">
        <v>626</v>
      </c>
      <c r="K14" s="4" t="str">
        <f t="shared" si="5"/>
        <v>19.00</v>
      </c>
      <c r="L14" s="4">
        <v>18.998403163</v>
      </c>
      <c r="M14" s="4">
        <v>-219.8</v>
      </c>
      <c r="N14" s="4">
        <v>-188.1</v>
      </c>
      <c r="O14" s="26" t="s">
        <v>826</v>
      </c>
      <c r="P14" s="13">
        <v>0.0017</v>
      </c>
      <c r="Q14">
        <v>3.98</v>
      </c>
      <c r="R14">
        <v>17.4228</v>
      </c>
      <c r="S14">
        <v>34.97</v>
      </c>
      <c r="T14">
        <v>62.707</v>
      </c>
      <c r="U14" s="13">
        <f t="shared" si="1"/>
        <v>1681</v>
      </c>
      <c r="V14" s="13">
        <f t="shared" si="0"/>
        <v>3374</v>
      </c>
      <c r="W14" s="13">
        <f t="shared" si="0"/>
        <v>6050</v>
      </c>
      <c r="X14" s="9">
        <v>3.4</v>
      </c>
      <c r="Y14" s="13">
        <f t="shared" si="2"/>
        <v>328</v>
      </c>
      <c r="Z14" s="5" t="s">
        <v>242</v>
      </c>
      <c r="AA14" s="5" t="s">
        <v>242</v>
      </c>
      <c r="AB14" t="str">
        <f t="shared" si="4"/>
        <v>[He] 2s2 2p5</v>
      </c>
      <c r="AC14" t="str">
        <f t="shared" si="3"/>
        <v>[He] 2s2 2p5</v>
      </c>
      <c r="AD14" s="23">
        <v>0.57</v>
      </c>
      <c r="AE14" s="23">
        <v>1.33</v>
      </c>
      <c r="AF14" s="23">
        <v>0.72</v>
      </c>
      <c r="AG14" s="25"/>
      <c r="AH14" s="25">
        <v>119</v>
      </c>
      <c r="AI14" s="25">
        <v>72</v>
      </c>
      <c r="AJ14" s="25"/>
      <c r="AK14" s="25"/>
      <c r="AL14" s="25"/>
      <c r="AM14" s="23">
        <v>12.6</v>
      </c>
      <c r="AN14" s="23" t="s">
        <v>370</v>
      </c>
      <c r="AO14" s="23" t="s">
        <v>384</v>
      </c>
      <c r="AP14" s="23" t="s">
        <v>307</v>
      </c>
      <c r="AQ14" s="23">
        <v>0.82</v>
      </c>
      <c r="AR14" s="23">
        <v>0.2552</v>
      </c>
      <c r="AS14" s="23">
        <v>3.2698</v>
      </c>
      <c r="AT14" s="23">
        <v>0.0279</v>
      </c>
      <c r="AU14">
        <v>585</v>
      </c>
      <c r="AV14">
        <v>1.3</v>
      </c>
      <c r="AW14">
        <v>0.0033</v>
      </c>
      <c r="AX14" s="2"/>
      <c r="AY14" s="25" t="s">
        <v>904</v>
      </c>
      <c r="AZ14" s="25" t="s">
        <v>842</v>
      </c>
      <c r="BA14" s="25" t="s">
        <v>905</v>
      </c>
      <c r="BB14" s="25" t="s">
        <v>906</v>
      </c>
      <c r="BC14" s="25"/>
      <c r="BD14" s="25" t="s">
        <v>907</v>
      </c>
      <c r="BE14" s="25" t="s">
        <v>847</v>
      </c>
      <c r="BF14" s="25" t="s">
        <v>908</v>
      </c>
      <c r="BG14" s="25" t="s">
        <v>909</v>
      </c>
      <c r="BH14" s="25"/>
      <c r="BI14" s="25" t="s">
        <v>910</v>
      </c>
      <c r="BJ14" s="25" t="s">
        <v>911</v>
      </c>
      <c r="BK14" s="25" t="s">
        <v>912</v>
      </c>
      <c r="BL14" s="25" t="s">
        <v>913</v>
      </c>
      <c r="BM14" s="25">
        <v>0.634</v>
      </c>
      <c r="BN14" s="25">
        <v>79</v>
      </c>
      <c r="BO14" s="25">
        <v>1886</v>
      </c>
      <c r="BP14" s="28">
        <v>2.925827574624742</v>
      </c>
      <c r="BQ14" s="25">
        <v>2.8</v>
      </c>
      <c r="BR14" s="25">
        <v>190</v>
      </c>
      <c r="BS14" s="25"/>
      <c r="BT14" s="25" t="s">
        <v>1561</v>
      </c>
      <c r="BU14" s="25" t="s">
        <v>1560</v>
      </c>
    </row>
    <row r="15" spans="1:73" ht="12.75" customHeight="1">
      <c r="A15" s="3">
        <v>10</v>
      </c>
      <c r="B15" s="3" t="s">
        <v>38</v>
      </c>
      <c r="C15" s="3">
        <v>18</v>
      </c>
      <c r="D15" s="3" t="s">
        <v>259</v>
      </c>
      <c r="E15" s="3">
        <v>2</v>
      </c>
      <c r="F15" s="3" t="s">
        <v>39</v>
      </c>
      <c r="G15" s="3" t="s">
        <v>517</v>
      </c>
      <c r="H15" s="3" t="s">
        <v>780</v>
      </c>
      <c r="I15" s="3" t="s">
        <v>731</v>
      </c>
      <c r="J15" s="3" t="s">
        <v>39</v>
      </c>
      <c r="K15" s="4" t="str">
        <f t="shared" si="5"/>
        <v>20.18</v>
      </c>
      <c r="L15" s="4">
        <v>20.1797</v>
      </c>
      <c r="M15" s="4">
        <v>-248</v>
      </c>
      <c r="N15" s="4">
        <v>-248.7</v>
      </c>
      <c r="O15" s="26" t="s">
        <v>826</v>
      </c>
      <c r="P15" s="13">
        <v>0.0009</v>
      </c>
      <c r="R15">
        <v>21.5645</v>
      </c>
      <c r="S15">
        <v>40.962</v>
      </c>
      <c r="T15">
        <v>63.45</v>
      </c>
      <c r="U15" s="13">
        <f t="shared" si="1"/>
        <v>2081</v>
      </c>
      <c r="V15" s="13">
        <f t="shared" si="0"/>
        <v>3952</v>
      </c>
      <c r="W15" s="13">
        <f t="shared" si="0"/>
        <v>6122</v>
      </c>
      <c r="X15" s="9" t="s">
        <v>500</v>
      </c>
      <c r="Y15" s="13" t="str">
        <f t="shared" si="2"/>
        <v>&lt;0</v>
      </c>
      <c r="Z15" s="5" t="s">
        <v>243</v>
      </c>
      <c r="AA15" s="5"/>
      <c r="AB15" t="str">
        <f t="shared" si="4"/>
        <v>[He] 2s2 2p6</v>
      </c>
      <c r="AC15" t="str">
        <f t="shared" si="3"/>
        <v>[He] 2s2 2p6</v>
      </c>
      <c r="AD15" s="23">
        <v>0.51</v>
      </c>
      <c r="AE15" s="23" t="s">
        <v>307</v>
      </c>
      <c r="AF15" s="23">
        <v>0.71</v>
      </c>
      <c r="AG15" s="25"/>
      <c r="AH15" s="25"/>
      <c r="AI15" s="25">
        <v>71</v>
      </c>
      <c r="AJ15" s="25"/>
      <c r="AK15" s="25"/>
      <c r="AL15" s="25"/>
      <c r="AM15" s="23">
        <v>17.3</v>
      </c>
      <c r="AN15" s="23" t="s">
        <v>371</v>
      </c>
      <c r="AO15" s="23" t="s">
        <v>385</v>
      </c>
      <c r="AP15" s="23" t="s">
        <v>307</v>
      </c>
      <c r="AQ15" s="23">
        <v>0.904</v>
      </c>
      <c r="AR15" s="23">
        <v>0.3317</v>
      </c>
      <c r="AS15" s="23">
        <v>1.7326</v>
      </c>
      <c r="AT15" s="23">
        <v>0.0493</v>
      </c>
      <c r="AU15">
        <v>0.005</v>
      </c>
      <c r="AV15">
        <v>0.00012</v>
      </c>
      <c r="AX15" s="2"/>
      <c r="AY15" s="25" t="s">
        <v>894</v>
      </c>
      <c r="AZ15" s="25" t="s">
        <v>842</v>
      </c>
      <c r="BA15" s="25" t="s">
        <v>852</v>
      </c>
      <c r="BB15" s="25" t="s">
        <v>914</v>
      </c>
      <c r="BC15" s="25"/>
      <c r="BD15" s="25" t="s">
        <v>915</v>
      </c>
      <c r="BE15" s="25" t="s">
        <v>847</v>
      </c>
      <c r="BF15" s="25" t="s">
        <v>847</v>
      </c>
      <c r="BG15" s="25" t="s">
        <v>847</v>
      </c>
      <c r="BH15" s="25" t="s">
        <v>847</v>
      </c>
      <c r="BI15" s="25" t="s">
        <v>847</v>
      </c>
      <c r="BJ15" s="25" t="s">
        <v>847</v>
      </c>
      <c r="BK15" s="25" t="s">
        <v>847</v>
      </c>
      <c r="BL15" s="25" t="s">
        <v>847</v>
      </c>
      <c r="BM15" s="25">
        <v>0.396</v>
      </c>
      <c r="BN15" s="25">
        <v>0</v>
      </c>
      <c r="BO15" s="25">
        <v>1898</v>
      </c>
      <c r="BP15" s="28">
        <v>6.53655844257153</v>
      </c>
      <c r="BQ15" s="25">
        <v>-2.3</v>
      </c>
      <c r="BR15" s="25">
        <v>33</v>
      </c>
      <c r="BS15" s="25"/>
      <c r="BT15" s="25" t="s">
        <v>1560</v>
      </c>
      <c r="BU15" s="25" t="s">
        <v>1560</v>
      </c>
    </row>
    <row r="16" spans="1:73" ht="12.75" customHeight="1">
      <c r="A16" s="3">
        <v>11</v>
      </c>
      <c r="B16" s="3" t="s">
        <v>40</v>
      </c>
      <c r="C16" s="3">
        <v>1</v>
      </c>
      <c r="D16" s="3" t="s">
        <v>244</v>
      </c>
      <c r="E16" s="3">
        <v>3</v>
      </c>
      <c r="F16" s="3" t="s">
        <v>41</v>
      </c>
      <c r="G16" s="3" t="s">
        <v>518</v>
      </c>
      <c r="H16" s="3" t="s">
        <v>41</v>
      </c>
      <c r="I16" s="3" t="s">
        <v>627</v>
      </c>
      <c r="J16" s="3" t="s">
        <v>627</v>
      </c>
      <c r="K16" s="4" t="str">
        <f t="shared" si="5"/>
        <v>22.99</v>
      </c>
      <c r="L16" s="4">
        <v>22.98976928</v>
      </c>
      <c r="M16" s="4">
        <v>97.8</v>
      </c>
      <c r="N16" s="4">
        <v>883</v>
      </c>
      <c r="O16" s="26" t="s">
        <v>336</v>
      </c>
      <c r="P16" s="13">
        <v>0.971</v>
      </c>
      <c r="Q16">
        <v>0.93</v>
      </c>
      <c r="R16">
        <v>5.1391</v>
      </c>
      <c r="S16">
        <v>47.286</v>
      </c>
      <c r="T16">
        <v>71.641</v>
      </c>
      <c r="U16" s="13">
        <f t="shared" si="1"/>
        <v>496</v>
      </c>
      <c r="V16" s="13">
        <f t="shared" si="0"/>
        <v>4562</v>
      </c>
      <c r="W16" s="13">
        <f t="shared" si="0"/>
        <v>6912</v>
      </c>
      <c r="X16" s="9">
        <v>0.55</v>
      </c>
      <c r="Y16" s="13">
        <f t="shared" si="2"/>
        <v>53</v>
      </c>
      <c r="Z16" s="5" t="s">
        <v>236</v>
      </c>
      <c r="AA16" s="5" t="s">
        <v>236</v>
      </c>
      <c r="AB16" t="str">
        <f>CONCATENATE("[",B$15,"] ",E16,"s",MIN(A16-A$15,2))</f>
        <v>[Ne] 3s1</v>
      </c>
      <c r="AC16" t="str">
        <f t="shared" si="3"/>
        <v>[Ne] 3s1</v>
      </c>
      <c r="AD16" s="23">
        <v>2.23</v>
      </c>
      <c r="AE16" s="23">
        <v>1.02</v>
      </c>
      <c r="AF16" s="23">
        <v>1.54</v>
      </c>
      <c r="AG16" s="25"/>
      <c r="AH16" s="25"/>
      <c r="AI16" s="25">
        <v>186</v>
      </c>
      <c r="AJ16" s="25">
        <v>116</v>
      </c>
      <c r="AK16" s="25"/>
      <c r="AL16" s="25"/>
      <c r="AM16" s="23">
        <v>23.7</v>
      </c>
      <c r="AN16" s="23" t="s">
        <v>368</v>
      </c>
      <c r="AO16" s="23" t="s">
        <v>386</v>
      </c>
      <c r="AP16" s="23">
        <v>0.21</v>
      </c>
      <c r="AQ16" s="23">
        <v>1.23</v>
      </c>
      <c r="AR16" s="23">
        <v>2.598</v>
      </c>
      <c r="AS16" s="23">
        <v>96.96</v>
      </c>
      <c r="AT16" s="23">
        <v>141</v>
      </c>
      <c r="AU16">
        <v>0.000236</v>
      </c>
      <c r="AV16">
        <v>10800</v>
      </c>
      <c r="AW16">
        <v>0.14</v>
      </c>
      <c r="AX16" s="2"/>
      <c r="AY16" s="25" t="s">
        <v>916</v>
      </c>
      <c r="AZ16" s="25" t="s">
        <v>855</v>
      </c>
      <c r="BA16" s="25" t="s">
        <v>917</v>
      </c>
      <c r="BB16" s="25" t="s">
        <v>857</v>
      </c>
      <c r="BC16" s="25">
        <v>0.4</v>
      </c>
      <c r="BD16" s="25" t="s">
        <v>918</v>
      </c>
      <c r="BE16" s="25" t="s">
        <v>919</v>
      </c>
      <c r="BF16" s="25" t="s">
        <v>920</v>
      </c>
      <c r="BG16" s="25" t="s">
        <v>921</v>
      </c>
      <c r="BH16" s="25" t="s">
        <v>922</v>
      </c>
      <c r="BI16" s="25" t="s">
        <v>920</v>
      </c>
      <c r="BJ16" s="25" t="s">
        <v>923</v>
      </c>
      <c r="BK16" s="25" t="s">
        <v>924</v>
      </c>
      <c r="BL16" s="25" t="s">
        <v>925</v>
      </c>
      <c r="BM16" s="25">
        <v>23.6</v>
      </c>
      <c r="BN16" s="25">
        <v>109</v>
      </c>
      <c r="BO16" s="25">
        <v>1807</v>
      </c>
      <c r="BP16" s="28">
        <v>4.758911892397973</v>
      </c>
      <c r="BQ16" s="25">
        <v>4.4</v>
      </c>
      <c r="BR16" s="25">
        <v>7</v>
      </c>
      <c r="BS16" s="25"/>
      <c r="BT16" s="25"/>
      <c r="BU16" s="25"/>
    </row>
    <row r="17" spans="1:73" ht="12.75" customHeight="1">
      <c r="A17" s="3">
        <v>12</v>
      </c>
      <c r="B17" s="3" t="s">
        <v>42</v>
      </c>
      <c r="C17" s="3">
        <v>2</v>
      </c>
      <c r="D17" s="3" t="s">
        <v>245</v>
      </c>
      <c r="E17" s="3">
        <v>3</v>
      </c>
      <c r="F17" s="3" t="s">
        <v>43</v>
      </c>
      <c r="G17" s="3" t="s">
        <v>519</v>
      </c>
      <c r="H17" s="3" t="s">
        <v>781</v>
      </c>
      <c r="I17" s="3" t="s">
        <v>628</v>
      </c>
      <c r="J17" s="3" t="s">
        <v>628</v>
      </c>
      <c r="K17" s="4" t="str">
        <f t="shared" si="5"/>
        <v>24.31</v>
      </c>
      <c r="L17" s="4">
        <f>AVERAGE(24.304,24.307)</f>
        <v>24.3055</v>
      </c>
      <c r="M17" s="4">
        <v>649</v>
      </c>
      <c r="N17" s="4">
        <v>1090</v>
      </c>
      <c r="O17" s="26" t="s">
        <v>336</v>
      </c>
      <c r="P17" s="13">
        <v>1.74</v>
      </c>
      <c r="Q17">
        <v>1.31</v>
      </c>
      <c r="R17">
        <v>7.6462</v>
      </c>
      <c r="S17">
        <v>15.035</v>
      </c>
      <c r="T17">
        <v>80.143</v>
      </c>
      <c r="U17" s="13">
        <f t="shared" si="1"/>
        <v>738</v>
      </c>
      <c r="V17" s="13">
        <f t="shared" si="0"/>
        <v>1451</v>
      </c>
      <c r="W17" s="13">
        <f t="shared" si="0"/>
        <v>7733</v>
      </c>
      <c r="X17" s="9" t="s">
        <v>500</v>
      </c>
      <c r="Y17" s="13" t="str">
        <f t="shared" si="2"/>
        <v>&lt;0</v>
      </c>
      <c r="Z17" s="5" t="s">
        <v>237</v>
      </c>
      <c r="AA17" s="5" t="s">
        <v>237</v>
      </c>
      <c r="AB17" t="str">
        <f>CONCATENATE("[",B$15,"] ",E17,"s",MIN(A17-A$15,2))</f>
        <v>[Ne] 3s2</v>
      </c>
      <c r="AC17" t="str">
        <f t="shared" si="3"/>
        <v>[Ne] 3s2</v>
      </c>
      <c r="AD17" s="23">
        <v>1.72</v>
      </c>
      <c r="AE17" s="23">
        <v>0.72</v>
      </c>
      <c r="AF17" s="23">
        <v>1.36</v>
      </c>
      <c r="AG17" s="25"/>
      <c r="AH17" s="25"/>
      <c r="AI17" s="25">
        <v>160</v>
      </c>
      <c r="AJ17" s="25"/>
      <c r="AK17" s="25">
        <v>86</v>
      </c>
      <c r="AL17" s="25"/>
      <c r="AM17" s="23">
        <v>13.97</v>
      </c>
      <c r="AN17" s="23" t="s">
        <v>367</v>
      </c>
      <c r="AO17" s="23" t="s">
        <v>387</v>
      </c>
      <c r="AP17" s="23">
        <v>0.226</v>
      </c>
      <c r="AQ17" s="23">
        <v>1.02</v>
      </c>
      <c r="AR17" s="23">
        <v>8.954</v>
      </c>
      <c r="AS17" s="23">
        <v>127.4</v>
      </c>
      <c r="AT17" s="23">
        <v>156</v>
      </c>
      <c r="AU17">
        <v>23300</v>
      </c>
      <c r="AV17">
        <v>1290</v>
      </c>
      <c r="AW17">
        <v>0.027</v>
      </c>
      <c r="AX17" s="2"/>
      <c r="AY17" s="25" t="s">
        <v>926</v>
      </c>
      <c r="AZ17" s="25" t="s">
        <v>855</v>
      </c>
      <c r="BA17" s="25" t="s">
        <v>927</v>
      </c>
      <c r="BB17" s="25" t="s">
        <v>844</v>
      </c>
      <c r="BC17" s="25">
        <v>2</v>
      </c>
      <c r="BD17" s="25" t="s">
        <v>928</v>
      </c>
      <c r="BE17" s="25" t="s">
        <v>929</v>
      </c>
      <c r="BF17" s="25" t="s">
        <v>930</v>
      </c>
      <c r="BG17" s="25" t="s">
        <v>931</v>
      </c>
      <c r="BH17" s="25" t="s">
        <v>932</v>
      </c>
      <c r="BI17" s="25" t="s">
        <v>847</v>
      </c>
      <c r="BJ17" s="25" t="s">
        <v>933</v>
      </c>
      <c r="BK17" s="25" t="s">
        <v>934</v>
      </c>
      <c r="BL17" s="25" t="s">
        <v>935</v>
      </c>
      <c r="BM17" s="25">
        <v>10.6</v>
      </c>
      <c r="BN17" s="25">
        <v>148</v>
      </c>
      <c r="BO17" s="25">
        <v>1808</v>
      </c>
      <c r="BP17" s="28">
        <v>6.031004281363536</v>
      </c>
      <c r="BQ17" s="25">
        <v>4.4</v>
      </c>
      <c r="BR17" s="25">
        <v>3.7</v>
      </c>
      <c r="BS17" s="25">
        <v>0.32</v>
      </c>
      <c r="BT17" s="25"/>
      <c r="BU17" s="25"/>
    </row>
    <row r="18" spans="1:73" ht="12.75" customHeight="1">
      <c r="A18" s="3">
        <v>13</v>
      </c>
      <c r="B18" s="3" t="s">
        <v>44</v>
      </c>
      <c r="C18" s="3">
        <v>13</v>
      </c>
      <c r="D18" s="3" t="s">
        <v>254</v>
      </c>
      <c r="E18" s="3">
        <v>3</v>
      </c>
      <c r="F18" s="3" t="s">
        <v>45</v>
      </c>
      <c r="G18" s="3" t="s">
        <v>520</v>
      </c>
      <c r="H18" s="3" t="s">
        <v>782</v>
      </c>
      <c r="I18" s="3" t="s">
        <v>732</v>
      </c>
      <c r="J18" s="3" t="s">
        <v>629</v>
      </c>
      <c r="K18" s="4" t="str">
        <f t="shared" si="5"/>
        <v>26.98</v>
      </c>
      <c r="L18" s="4">
        <v>26.9815385</v>
      </c>
      <c r="M18" s="4">
        <v>660</v>
      </c>
      <c r="N18" s="4">
        <v>2467</v>
      </c>
      <c r="O18" s="26" t="s">
        <v>336</v>
      </c>
      <c r="P18" s="13">
        <v>2.7</v>
      </c>
      <c r="Q18">
        <v>1.61</v>
      </c>
      <c r="R18">
        <v>5.9858</v>
      </c>
      <c r="S18">
        <v>18.828</v>
      </c>
      <c r="T18">
        <v>28.447</v>
      </c>
      <c r="U18" s="13">
        <f t="shared" si="1"/>
        <v>578</v>
      </c>
      <c r="V18" s="13">
        <f t="shared" si="0"/>
        <v>1817</v>
      </c>
      <c r="W18" s="13">
        <f t="shared" si="0"/>
        <v>2745</v>
      </c>
      <c r="X18" s="9">
        <v>0.44</v>
      </c>
      <c r="Y18" s="13">
        <f t="shared" si="2"/>
        <v>42</v>
      </c>
      <c r="Z18" s="5" t="s">
        <v>238</v>
      </c>
      <c r="AA18" s="5" t="s">
        <v>238</v>
      </c>
      <c r="AB18" t="str">
        <f aca="true" t="shared" si="6" ref="AB18:AB23">CONCATENATE(AB$17," ",E18,"p",MIN(A18-A$17,6))</f>
        <v>[Ne] 3s2 3p1</v>
      </c>
      <c r="AC18" t="str">
        <f t="shared" si="3"/>
        <v>[Ne] 3s2 3p1</v>
      </c>
      <c r="AD18" s="23">
        <v>1.82</v>
      </c>
      <c r="AE18" s="23">
        <v>0.54</v>
      </c>
      <c r="AF18" s="23">
        <v>1.18</v>
      </c>
      <c r="AG18" s="25"/>
      <c r="AH18" s="25"/>
      <c r="AI18" s="25">
        <v>143</v>
      </c>
      <c r="AJ18" s="25"/>
      <c r="AK18" s="25"/>
      <c r="AL18" s="25">
        <v>67.5</v>
      </c>
      <c r="AM18" s="23">
        <v>10</v>
      </c>
      <c r="AN18" s="23" t="s">
        <v>371</v>
      </c>
      <c r="AO18" s="23" t="s">
        <v>388</v>
      </c>
      <c r="AP18" s="23">
        <v>0.377</v>
      </c>
      <c r="AQ18" s="23">
        <v>0.9</v>
      </c>
      <c r="AR18" s="23">
        <v>10.79</v>
      </c>
      <c r="AS18" s="23">
        <v>293.4</v>
      </c>
      <c r="AT18" s="23">
        <v>237</v>
      </c>
      <c r="AU18">
        <v>82300</v>
      </c>
      <c r="AV18">
        <v>0.002</v>
      </c>
      <c r="AW18">
        <v>9E-05</v>
      </c>
      <c r="AX18" s="2"/>
      <c r="AY18" s="25" t="s">
        <v>936</v>
      </c>
      <c r="AZ18" s="25" t="s">
        <v>855</v>
      </c>
      <c r="BA18" s="25" t="s">
        <v>937</v>
      </c>
      <c r="BB18" s="25" t="s">
        <v>914</v>
      </c>
      <c r="BC18" s="25">
        <v>2.8</v>
      </c>
      <c r="BD18" s="25" t="s">
        <v>938</v>
      </c>
      <c r="BE18" s="25" t="s">
        <v>939</v>
      </c>
      <c r="BF18" s="25" t="s">
        <v>847</v>
      </c>
      <c r="BG18" s="25" t="s">
        <v>940</v>
      </c>
      <c r="BH18" s="25" t="s">
        <v>941</v>
      </c>
      <c r="BI18" s="25" t="s">
        <v>942</v>
      </c>
      <c r="BJ18" s="25" t="s">
        <v>943</v>
      </c>
      <c r="BK18" s="25" t="s">
        <v>944</v>
      </c>
      <c r="BL18" s="25" t="s">
        <v>945</v>
      </c>
      <c r="BM18" s="25">
        <v>8.3</v>
      </c>
      <c r="BN18" s="25">
        <v>326</v>
      </c>
      <c r="BO18" s="25">
        <v>1825</v>
      </c>
      <c r="BP18" s="28">
        <v>4.928907690243952</v>
      </c>
      <c r="BQ18" s="25">
        <v>4.9</v>
      </c>
      <c r="BR18" s="25">
        <v>1.8</v>
      </c>
      <c r="BS18" s="25">
        <v>0.12</v>
      </c>
      <c r="BT18" s="25"/>
      <c r="BU18" s="25" t="s">
        <v>1560</v>
      </c>
    </row>
    <row r="19" spans="1:73" ht="12.75" customHeight="1">
      <c r="A19" s="3">
        <v>14</v>
      </c>
      <c r="B19" s="3" t="s">
        <v>46</v>
      </c>
      <c r="C19" s="3">
        <v>14</v>
      </c>
      <c r="D19" s="3" t="s">
        <v>255</v>
      </c>
      <c r="E19" s="3">
        <v>3</v>
      </c>
      <c r="F19" s="3" t="s">
        <v>47</v>
      </c>
      <c r="G19" s="3" t="s">
        <v>521</v>
      </c>
      <c r="H19" s="3" t="s">
        <v>783</v>
      </c>
      <c r="I19" s="3" t="s">
        <v>630</v>
      </c>
      <c r="J19" s="3" t="s">
        <v>630</v>
      </c>
      <c r="K19" s="4" t="str">
        <f t="shared" si="5"/>
        <v>28.09</v>
      </c>
      <c r="L19" s="4">
        <f>AVERAGE(28.084,28.086)</f>
        <v>28.085</v>
      </c>
      <c r="M19" s="4">
        <v>1410</v>
      </c>
      <c r="N19" s="4">
        <v>2355</v>
      </c>
      <c r="O19" s="26" t="s">
        <v>336</v>
      </c>
      <c r="P19" s="13">
        <v>2.33</v>
      </c>
      <c r="Q19">
        <v>1.9</v>
      </c>
      <c r="R19">
        <v>8.1517</v>
      </c>
      <c r="S19">
        <v>16.345</v>
      </c>
      <c r="T19">
        <v>33.492</v>
      </c>
      <c r="U19" s="13">
        <f t="shared" si="1"/>
        <v>787</v>
      </c>
      <c r="V19" s="13">
        <f t="shared" si="0"/>
        <v>1577</v>
      </c>
      <c r="W19" s="13">
        <f t="shared" si="0"/>
        <v>3231</v>
      </c>
      <c r="X19" s="9">
        <v>1.39</v>
      </c>
      <c r="Y19" s="13">
        <f t="shared" si="2"/>
        <v>134</v>
      </c>
      <c r="Z19" s="5" t="s">
        <v>239</v>
      </c>
      <c r="AA19" s="5" t="s">
        <v>1674</v>
      </c>
      <c r="AB19" t="str">
        <f t="shared" si="6"/>
        <v>[Ne] 3s2 3p2</v>
      </c>
      <c r="AC19" t="str">
        <f t="shared" si="3"/>
        <v>[Ne] 3s2 3p2</v>
      </c>
      <c r="AD19" s="23">
        <v>1.46</v>
      </c>
      <c r="AE19" s="23">
        <v>0.26</v>
      </c>
      <c r="AF19" s="23">
        <v>1.11</v>
      </c>
      <c r="AG19" s="25"/>
      <c r="AH19" s="25"/>
      <c r="AI19" s="25">
        <v>117.6</v>
      </c>
      <c r="AJ19" s="25"/>
      <c r="AK19" s="25"/>
      <c r="AL19" s="25"/>
      <c r="AM19" s="23">
        <v>12.1</v>
      </c>
      <c r="AN19" s="23" t="s">
        <v>371</v>
      </c>
      <c r="AO19" s="23" t="s">
        <v>389</v>
      </c>
      <c r="AP19" s="23">
        <v>2.52E-12</v>
      </c>
      <c r="AQ19" s="23">
        <v>0.71</v>
      </c>
      <c r="AR19" s="23">
        <v>50.55</v>
      </c>
      <c r="AS19" s="23">
        <v>384.22</v>
      </c>
      <c r="AT19" s="23">
        <v>148</v>
      </c>
      <c r="AU19">
        <v>282000</v>
      </c>
      <c r="AV19">
        <v>2.2</v>
      </c>
      <c r="AW19">
        <v>0.026</v>
      </c>
      <c r="AX19" s="2"/>
      <c r="AY19" s="25" t="s">
        <v>946</v>
      </c>
      <c r="AZ19" s="25" t="s">
        <v>947</v>
      </c>
      <c r="BA19" s="25" t="s">
        <v>948</v>
      </c>
      <c r="BB19" s="25" t="s">
        <v>949</v>
      </c>
      <c r="BC19" s="25">
        <v>7</v>
      </c>
      <c r="BD19" s="25" t="s">
        <v>950</v>
      </c>
      <c r="BE19" s="25" t="s">
        <v>951</v>
      </c>
      <c r="BF19" s="25" t="s">
        <v>847</v>
      </c>
      <c r="BG19" s="25" t="s">
        <v>847</v>
      </c>
      <c r="BH19" s="25" t="s">
        <v>847</v>
      </c>
      <c r="BI19" s="25" t="s">
        <v>952</v>
      </c>
      <c r="BJ19" s="25" t="s">
        <v>953</v>
      </c>
      <c r="BK19" s="25" t="s">
        <v>954</v>
      </c>
      <c r="BL19" s="25" t="s">
        <v>955</v>
      </c>
      <c r="BM19" s="25">
        <v>5.4</v>
      </c>
      <c r="BN19" s="25">
        <v>452</v>
      </c>
      <c r="BO19" s="25">
        <v>1824</v>
      </c>
      <c r="BP19" s="28">
        <v>6</v>
      </c>
      <c r="BQ19" s="25">
        <v>5.5</v>
      </c>
      <c r="BR19" s="25">
        <v>5.4</v>
      </c>
      <c r="BS19" s="25">
        <v>0.14</v>
      </c>
      <c r="BT19" s="25"/>
      <c r="BU19" s="25" t="s">
        <v>1560</v>
      </c>
    </row>
    <row r="20" spans="1:73" ht="12.75" customHeight="1">
      <c r="A20" s="3">
        <v>15</v>
      </c>
      <c r="B20" s="3" t="s">
        <v>48</v>
      </c>
      <c r="C20" s="3">
        <v>15</v>
      </c>
      <c r="D20" s="3" t="s">
        <v>256</v>
      </c>
      <c r="E20" s="3">
        <v>3</v>
      </c>
      <c r="F20" s="3" t="s">
        <v>49</v>
      </c>
      <c r="G20" s="3" t="s">
        <v>522</v>
      </c>
      <c r="H20" s="3" t="s">
        <v>784</v>
      </c>
      <c r="I20" s="3" t="s">
        <v>733</v>
      </c>
      <c r="J20" s="3" t="s">
        <v>631</v>
      </c>
      <c r="K20" s="4" t="str">
        <f t="shared" si="5"/>
        <v>30.97</v>
      </c>
      <c r="L20" s="4">
        <v>30.973761998</v>
      </c>
      <c r="M20" s="4">
        <v>44.1</v>
      </c>
      <c r="N20" s="4">
        <v>280</v>
      </c>
      <c r="O20" s="26" t="s">
        <v>336</v>
      </c>
      <c r="P20" s="13">
        <v>1.82</v>
      </c>
      <c r="Q20">
        <v>2.19</v>
      </c>
      <c r="R20">
        <v>10.4867</v>
      </c>
      <c r="S20">
        <v>19.725</v>
      </c>
      <c r="T20">
        <v>30.18</v>
      </c>
      <c r="U20" s="13">
        <f t="shared" si="1"/>
        <v>1012</v>
      </c>
      <c r="V20" s="13">
        <f t="shared" si="0"/>
        <v>1903</v>
      </c>
      <c r="W20" s="13">
        <f t="shared" si="0"/>
        <v>2912</v>
      </c>
      <c r="X20" s="9">
        <v>0.75</v>
      </c>
      <c r="Y20" s="13">
        <f t="shared" si="2"/>
        <v>72</v>
      </c>
      <c r="Z20" s="5" t="s">
        <v>240</v>
      </c>
      <c r="AA20" s="5" t="s">
        <v>240</v>
      </c>
      <c r="AB20" t="str">
        <f t="shared" si="6"/>
        <v>[Ne] 3s2 3p3</v>
      </c>
      <c r="AC20" t="str">
        <f t="shared" si="3"/>
        <v>[Ne] 3s2 3p3</v>
      </c>
      <c r="AD20" s="23">
        <v>1.23</v>
      </c>
      <c r="AE20" s="23">
        <v>0.17</v>
      </c>
      <c r="AF20" s="23">
        <v>1.06</v>
      </c>
      <c r="AG20" s="25"/>
      <c r="AH20" s="25"/>
      <c r="AI20" s="25">
        <v>110</v>
      </c>
      <c r="AJ20" s="25"/>
      <c r="AK20" s="25"/>
      <c r="AL20" s="25">
        <v>58</v>
      </c>
      <c r="AM20" s="23">
        <v>17</v>
      </c>
      <c r="AN20" s="23" t="s">
        <v>372</v>
      </c>
      <c r="AO20" s="23" t="s">
        <v>390</v>
      </c>
      <c r="AP20" s="23">
        <v>1E-17</v>
      </c>
      <c r="AQ20" s="23">
        <v>0.77</v>
      </c>
      <c r="AR20" s="23">
        <v>0.657</v>
      </c>
      <c r="AS20" s="23">
        <v>12.129</v>
      </c>
      <c r="AT20" s="23">
        <v>0.235</v>
      </c>
      <c r="AU20">
        <v>1050</v>
      </c>
      <c r="AV20">
        <v>0.06</v>
      </c>
      <c r="AW20">
        <v>1.1</v>
      </c>
      <c r="AX20" s="2" t="s">
        <v>50</v>
      </c>
      <c r="AY20" s="25" t="s">
        <v>956</v>
      </c>
      <c r="AZ20" s="25" t="s">
        <v>957</v>
      </c>
      <c r="BA20" s="25" t="s">
        <v>958</v>
      </c>
      <c r="BB20" s="25" t="s">
        <v>959</v>
      </c>
      <c r="BC20" s="25">
        <v>0.5</v>
      </c>
      <c r="BD20" s="25" t="s">
        <v>960</v>
      </c>
      <c r="BE20" s="25" t="s">
        <v>961</v>
      </c>
      <c r="BF20" s="25" t="s">
        <v>847</v>
      </c>
      <c r="BG20" s="25" t="s">
        <v>847</v>
      </c>
      <c r="BH20" s="25" t="s">
        <v>962</v>
      </c>
      <c r="BI20" s="25" t="s">
        <v>963</v>
      </c>
      <c r="BJ20" s="25" t="s">
        <v>964</v>
      </c>
      <c r="BK20" s="25" t="s">
        <v>965</v>
      </c>
      <c r="BL20" s="25" t="s">
        <v>966</v>
      </c>
      <c r="BM20" s="25">
        <v>3.6</v>
      </c>
      <c r="BN20" s="25">
        <v>315</v>
      </c>
      <c r="BO20" s="25">
        <v>1669</v>
      </c>
      <c r="BP20" s="28">
        <v>4.01703333929878</v>
      </c>
      <c r="BQ20" s="25">
        <v>3</v>
      </c>
      <c r="BR20" s="25">
        <v>4</v>
      </c>
      <c r="BS20" s="25"/>
      <c r="BT20" s="25" t="s">
        <v>1561</v>
      </c>
      <c r="BU20" s="25" t="s">
        <v>1560</v>
      </c>
    </row>
    <row r="21" spans="1:73" ht="12.75" customHeight="1">
      <c r="A21" s="3">
        <v>16</v>
      </c>
      <c r="B21" s="3" t="s">
        <v>51</v>
      </c>
      <c r="C21" s="3">
        <v>16</v>
      </c>
      <c r="D21" s="3" t="s">
        <v>257</v>
      </c>
      <c r="E21" s="3">
        <v>3</v>
      </c>
      <c r="F21" s="3" t="s">
        <v>52</v>
      </c>
      <c r="G21" s="3" t="s">
        <v>523</v>
      </c>
      <c r="H21" s="3" t="s">
        <v>785</v>
      </c>
      <c r="I21" s="3" t="s">
        <v>734</v>
      </c>
      <c r="J21" s="3" t="s">
        <v>632</v>
      </c>
      <c r="K21" s="4" t="str">
        <f t="shared" si="5"/>
        <v>32.07</v>
      </c>
      <c r="L21" s="4">
        <f>AVERAGE(32.059,32.076)</f>
        <v>32.067499999999995</v>
      </c>
      <c r="M21" s="4">
        <v>112.8</v>
      </c>
      <c r="N21" s="4">
        <v>444.7</v>
      </c>
      <c r="O21" s="26" t="s">
        <v>336</v>
      </c>
      <c r="P21" s="13">
        <v>2.07</v>
      </c>
      <c r="Q21">
        <v>2.58</v>
      </c>
      <c r="R21">
        <v>10.36</v>
      </c>
      <c r="S21">
        <v>23.33</v>
      </c>
      <c r="T21">
        <v>34.83</v>
      </c>
      <c r="U21" s="13">
        <f t="shared" si="1"/>
        <v>1000</v>
      </c>
      <c r="V21" s="13">
        <f t="shared" si="0"/>
        <v>2251</v>
      </c>
      <c r="W21" s="13">
        <f t="shared" si="0"/>
        <v>3361</v>
      </c>
      <c r="X21" s="9">
        <v>2.08</v>
      </c>
      <c r="Y21" s="13">
        <f t="shared" si="2"/>
        <v>201</v>
      </c>
      <c r="Z21" s="5" t="s">
        <v>241</v>
      </c>
      <c r="AA21" s="5" t="s">
        <v>241</v>
      </c>
      <c r="AB21" t="str">
        <f t="shared" si="6"/>
        <v>[Ne] 3s2 3p4</v>
      </c>
      <c r="AC21" t="str">
        <f t="shared" si="3"/>
        <v>[Ne] 3s2 3p4</v>
      </c>
      <c r="AD21" s="23">
        <v>1.09</v>
      </c>
      <c r="AE21" s="23">
        <v>0.29</v>
      </c>
      <c r="AF21" s="23">
        <v>1.02</v>
      </c>
      <c r="AG21" s="25">
        <v>170</v>
      </c>
      <c r="AH21" s="25"/>
      <c r="AI21" s="25">
        <v>103</v>
      </c>
      <c r="AJ21" s="25"/>
      <c r="AK21" s="25"/>
      <c r="AL21" s="25"/>
      <c r="AM21" s="23">
        <v>15.5</v>
      </c>
      <c r="AN21" s="23" t="s">
        <v>373</v>
      </c>
      <c r="AO21" s="23" t="s">
        <v>391</v>
      </c>
      <c r="AP21" s="23">
        <v>5E-24</v>
      </c>
      <c r="AQ21" s="23">
        <v>0.71</v>
      </c>
      <c r="AR21" s="23">
        <v>1.7175</v>
      </c>
      <c r="AS21" s="23" t="s">
        <v>307</v>
      </c>
      <c r="AT21" s="23">
        <v>0.269</v>
      </c>
      <c r="AU21">
        <v>350</v>
      </c>
      <c r="AV21">
        <v>905</v>
      </c>
      <c r="AW21">
        <v>0.2</v>
      </c>
      <c r="AX21" s="2" t="s">
        <v>53</v>
      </c>
      <c r="AY21" s="25" t="s">
        <v>967</v>
      </c>
      <c r="AZ21" s="25" t="s">
        <v>968</v>
      </c>
      <c r="BA21" s="25" t="s">
        <v>969</v>
      </c>
      <c r="BB21" s="25" t="s">
        <v>970</v>
      </c>
      <c r="BC21" s="25">
        <v>2</v>
      </c>
      <c r="BD21" s="25" t="s">
        <v>971</v>
      </c>
      <c r="BE21" s="25" t="s">
        <v>972</v>
      </c>
      <c r="BF21" s="25" t="s">
        <v>847</v>
      </c>
      <c r="BG21" s="25" t="s">
        <v>847</v>
      </c>
      <c r="BH21" s="25" t="s">
        <v>973</v>
      </c>
      <c r="BI21" s="25" t="s">
        <v>847</v>
      </c>
      <c r="BJ21" s="25" t="s">
        <v>974</v>
      </c>
      <c r="BK21" s="25" t="s">
        <v>975</v>
      </c>
      <c r="BL21" s="25" t="s">
        <v>976</v>
      </c>
      <c r="BM21" s="25">
        <v>2.9</v>
      </c>
      <c r="BN21" s="25">
        <v>279</v>
      </c>
      <c r="BO21" s="25"/>
      <c r="BP21" s="28">
        <v>5.711807229041191</v>
      </c>
      <c r="BQ21" s="25">
        <v>2.4</v>
      </c>
      <c r="BR21" s="25">
        <v>24</v>
      </c>
      <c r="BS21" s="25"/>
      <c r="BT21" s="25"/>
      <c r="BU21" s="25"/>
    </row>
    <row r="22" spans="1:73" ht="12.75" customHeight="1">
      <c r="A22" s="3">
        <v>17</v>
      </c>
      <c r="B22" s="3" t="s">
        <v>54</v>
      </c>
      <c r="C22" s="3">
        <v>17</v>
      </c>
      <c r="D22" s="3" t="s">
        <v>258</v>
      </c>
      <c r="E22" s="3">
        <v>3</v>
      </c>
      <c r="F22" s="3" t="s">
        <v>55</v>
      </c>
      <c r="G22" s="3" t="s">
        <v>524</v>
      </c>
      <c r="H22" s="3" t="s">
        <v>786</v>
      </c>
      <c r="I22" s="3" t="s">
        <v>633</v>
      </c>
      <c r="J22" s="3" t="s">
        <v>633</v>
      </c>
      <c r="K22" s="4" t="str">
        <f t="shared" si="5"/>
        <v>35.45</v>
      </c>
      <c r="L22" s="4">
        <f>AVERAGE(35.446,35.457)</f>
        <v>35.451499999999996</v>
      </c>
      <c r="M22" s="4">
        <v>-101</v>
      </c>
      <c r="N22" s="4">
        <v>-34.6</v>
      </c>
      <c r="O22" s="26" t="s">
        <v>826</v>
      </c>
      <c r="P22" s="13">
        <v>0.00321</v>
      </c>
      <c r="Q22">
        <v>3.16</v>
      </c>
      <c r="R22">
        <v>12.9676</v>
      </c>
      <c r="S22">
        <v>23.81</v>
      </c>
      <c r="T22">
        <v>39.611</v>
      </c>
      <c r="U22" s="13">
        <f t="shared" si="1"/>
        <v>1251</v>
      </c>
      <c r="V22" s="13">
        <f aca="true" t="shared" si="7" ref="V22:V85">IF(COUNT(S22)=1,ROUND(S22*96.48538,0),"")</f>
        <v>2297</v>
      </c>
      <c r="W22" s="13">
        <f aca="true" t="shared" si="8" ref="W22:W85">IF(COUNT(T22)=1,ROUND(T22*96.48538,0),"")</f>
        <v>3822</v>
      </c>
      <c r="X22" s="9">
        <v>3.61</v>
      </c>
      <c r="Y22" s="13">
        <f t="shared" si="2"/>
        <v>348</v>
      </c>
      <c r="Z22" s="5" t="s">
        <v>242</v>
      </c>
      <c r="AA22" s="5" t="s">
        <v>242</v>
      </c>
      <c r="AB22" t="str">
        <f t="shared" si="6"/>
        <v>[Ne] 3s2 3p5</v>
      </c>
      <c r="AC22" t="str">
        <f t="shared" si="3"/>
        <v>[Ne] 3s2 3p5</v>
      </c>
      <c r="AD22" s="23">
        <v>0.97</v>
      </c>
      <c r="AE22" s="23">
        <v>1.81</v>
      </c>
      <c r="AF22" s="23">
        <v>0.99</v>
      </c>
      <c r="AG22" s="25"/>
      <c r="AH22" s="25">
        <v>167</v>
      </c>
      <c r="AI22" s="25">
        <v>100</v>
      </c>
      <c r="AJ22" s="25"/>
      <c r="AK22" s="25"/>
      <c r="AL22" s="25"/>
      <c r="AM22" s="23">
        <v>16.9</v>
      </c>
      <c r="AN22" s="23" t="s">
        <v>373</v>
      </c>
      <c r="AO22" s="23" t="s">
        <v>392</v>
      </c>
      <c r="AP22" s="23" t="s">
        <v>307</v>
      </c>
      <c r="AQ22" s="23">
        <v>0.48</v>
      </c>
      <c r="AR22" s="23">
        <v>3.23</v>
      </c>
      <c r="AS22" s="23">
        <v>10.2</v>
      </c>
      <c r="AT22" s="23">
        <v>0.0089</v>
      </c>
      <c r="AU22">
        <v>145</v>
      </c>
      <c r="AV22">
        <v>19400</v>
      </c>
      <c r="AW22">
        <v>0.12</v>
      </c>
      <c r="AX22" s="2"/>
      <c r="AY22" s="25" t="s">
        <v>977</v>
      </c>
      <c r="AZ22" s="25" t="s">
        <v>978</v>
      </c>
      <c r="BA22" s="25" t="s">
        <v>979</v>
      </c>
      <c r="BB22" s="25" t="s">
        <v>980</v>
      </c>
      <c r="BC22" s="25"/>
      <c r="BD22" s="25" t="s">
        <v>981</v>
      </c>
      <c r="BE22" s="25" t="s">
        <v>847</v>
      </c>
      <c r="BF22" s="25" t="s">
        <v>982</v>
      </c>
      <c r="BG22" s="25" t="s">
        <v>983</v>
      </c>
      <c r="BH22" s="25" t="s">
        <v>984</v>
      </c>
      <c r="BI22" s="25" t="s">
        <v>985</v>
      </c>
      <c r="BJ22" s="25" t="s">
        <v>850</v>
      </c>
      <c r="BK22" s="25" t="s">
        <v>903</v>
      </c>
      <c r="BL22" s="25" t="s">
        <v>986</v>
      </c>
      <c r="BM22" s="25">
        <v>2.2</v>
      </c>
      <c r="BN22" s="25">
        <v>121</v>
      </c>
      <c r="BO22" s="25">
        <v>1774</v>
      </c>
      <c r="BP22" s="28">
        <v>3.719331286983726</v>
      </c>
      <c r="BQ22" s="25">
        <v>2.1</v>
      </c>
      <c r="BR22" s="25">
        <v>0.15</v>
      </c>
      <c r="BS22" s="25"/>
      <c r="BT22" s="25" t="s">
        <v>1561</v>
      </c>
      <c r="BU22" s="25" t="s">
        <v>1560</v>
      </c>
    </row>
    <row r="23" spans="1:73" ht="12.75" customHeight="1">
      <c r="A23" s="3">
        <v>18</v>
      </c>
      <c r="B23" s="3" t="s">
        <v>56</v>
      </c>
      <c r="C23" s="3">
        <v>18</v>
      </c>
      <c r="D23" s="3" t="s">
        <v>259</v>
      </c>
      <c r="E23" s="3">
        <v>3</v>
      </c>
      <c r="F23" s="3" t="s">
        <v>57</v>
      </c>
      <c r="G23" s="3" t="s">
        <v>525</v>
      </c>
      <c r="H23" s="3" t="s">
        <v>57</v>
      </c>
      <c r="I23" s="3" t="s">
        <v>735</v>
      </c>
      <c r="J23" s="3" t="s">
        <v>634</v>
      </c>
      <c r="K23" s="4" t="str">
        <f t="shared" si="5"/>
        <v>39.95</v>
      </c>
      <c r="L23" s="4">
        <v>39.948</v>
      </c>
      <c r="M23" s="4">
        <v>-189.2</v>
      </c>
      <c r="N23" s="4">
        <v>-185.7</v>
      </c>
      <c r="O23" s="26" t="s">
        <v>826</v>
      </c>
      <c r="P23" s="13">
        <v>0.00178</v>
      </c>
      <c r="R23">
        <v>15.7596</v>
      </c>
      <c r="S23">
        <v>27.629</v>
      </c>
      <c r="T23">
        <v>40.74</v>
      </c>
      <c r="U23" s="13">
        <f t="shared" si="1"/>
        <v>1521</v>
      </c>
      <c r="V23" s="13">
        <f t="shared" si="7"/>
        <v>2666</v>
      </c>
      <c r="W23" s="13">
        <f t="shared" si="8"/>
        <v>3931</v>
      </c>
      <c r="X23" s="9" t="s">
        <v>500</v>
      </c>
      <c r="Y23" s="13" t="str">
        <f t="shared" si="2"/>
        <v>&lt;0</v>
      </c>
      <c r="Z23" s="5" t="s">
        <v>243</v>
      </c>
      <c r="AA23" s="5"/>
      <c r="AB23" t="str">
        <f t="shared" si="6"/>
        <v>[Ne] 3s2 3p6</v>
      </c>
      <c r="AC23" t="str">
        <f t="shared" si="3"/>
        <v>[Ne] 3s2 3p6</v>
      </c>
      <c r="AD23" s="23">
        <v>0.88</v>
      </c>
      <c r="AE23" s="23" t="s">
        <v>307</v>
      </c>
      <c r="AF23" s="23">
        <v>0.98</v>
      </c>
      <c r="AG23" s="25"/>
      <c r="AH23" s="25"/>
      <c r="AI23" s="25">
        <v>98</v>
      </c>
      <c r="AJ23" s="25"/>
      <c r="AK23" s="25"/>
      <c r="AL23" s="25"/>
      <c r="AM23" s="23">
        <v>23.9</v>
      </c>
      <c r="AN23" s="23" t="s">
        <v>371</v>
      </c>
      <c r="AO23" s="23" t="s">
        <v>393</v>
      </c>
      <c r="AP23" s="23" t="s">
        <v>307</v>
      </c>
      <c r="AQ23" s="23">
        <v>0.52</v>
      </c>
      <c r="AR23" s="23">
        <v>1.188</v>
      </c>
      <c r="AS23" s="23">
        <v>6.447</v>
      </c>
      <c r="AT23" s="23">
        <v>0.01772</v>
      </c>
      <c r="AU23">
        <v>3.5</v>
      </c>
      <c r="AV23">
        <v>0.45</v>
      </c>
      <c r="AX23" s="2"/>
      <c r="AY23" s="25" t="s">
        <v>894</v>
      </c>
      <c r="AZ23" s="25" t="s">
        <v>842</v>
      </c>
      <c r="BA23" s="25" t="s">
        <v>987</v>
      </c>
      <c r="BB23" s="25" t="s">
        <v>914</v>
      </c>
      <c r="BC23" s="25"/>
      <c r="BD23" s="25" t="s">
        <v>988</v>
      </c>
      <c r="BE23" s="25" t="s">
        <v>847</v>
      </c>
      <c r="BF23" s="25" t="s">
        <v>847</v>
      </c>
      <c r="BG23" s="25" t="s">
        <v>847</v>
      </c>
      <c r="BH23" s="25" t="s">
        <v>847</v>
      </c>
      <c r="BI23" s="25" t="s">
        <v>847</v>
      </c>
      <c r="BJ23" s="25" t="s">
        <v>847</v>
      </c>
      <c r="BK23" s="25" t="s">
        <v>847</v>
      </c>
      <c r="BL23" s="25" t="s">
        <v>847</v>
      </c>
      <c r="BM23" s="25">
        <v>1.586</v>
      </c>
      <c r="BN23" s="25">
        <v>0</v>
      </c>
      <c r="BO23" s="25">
        <v>1894</v>
      </c>
      <c r="BP23" s="28">
        <v>5.004321373782642</v>
      </c>
      <c r="BQ23" s="25">
        <v>0.5</v>
      </c>
      <c r="BR23" s="25">
        <v>0.5</v>
      </c>
      <c r="BS23" s="25"/>
      <c r="BT23" s="25" t="s">
        <v>1560</v>
      </c>
      <c r="BU23" s="25" t="s">
        <v>1560</v>
      </c>
    </row>
    <row r="24" spans="1:73" ht="12.75" customHeight="1">
      <c r="A24" s="3">
        <v>19</v>
      </c>
      <c r="B24" s="3" t="s">
        <v>58</v>
      </c>
      <c r="C24" s="3">
        <v>1</v>
      </c>
      <c r="D24" s="3" t="s">
        <v>244</v>
      </c>
      <c r="E24" s="3">
        <v>4</v>
      </c>
      <c r="F24" s="3" t="s">
        <v>59</v>
      </c>
      <c r="G24" s="3" t="s">
        <v>526</v>
      </c>
      <c r="H24" s="3" t="s">
        <v>59</v>
      </c>
      <c r="I24" s="3" t="s">
        <v>736</v>
      </c>
      <c r="J24" s="3" t="s">
        <v>635</v>
      </c>
      <c r="K24" s="4" t="str">
        <f t="shared" si="5"/>
        <v>39.10</v>
      </c>
      <c r="L24" s="4">
        <v>39.0983</v>
      </c>
      <c r="M24" s="4">
        <v>63.25</v>
      </c>
      <c r="N24" s="4">
        <v>760</v>
      </c>
      <c r="O24" s="26" t="s">
        <v>336</v>
      </c>
      <c r="P24" s="13">
        <v>0.86</v>
      </c>
      <c r="Q24">
        <v>0.82</v>
      </c>
      <c r="R24">
        <v>4.3407</v>
      </c>
      <c r="S24">
        <v>31.625</v>
      </c>
      <c r="T24">
        <v>45.72</v>
      </c>
      <c r="U24" s="13">
        <f t="shared" si="1"/>
        <v>419</v>
      </c>
      <c r="V24" s="13">
        <f t="shared" si="7"/>
        <v>3051</v>
      </c>
      <c r="W24" s="13">
        <f t="shared" si="8"/>
        <v>4411</v>
      </c>
      <c r="X24" s="9">
        <v>0.5</v>
      </c>
      <c r="Y24" s="13">
        <f t="shared" si="2"/>
        <v>48</v>
      </c>
      <c r="Z24" s="5" t="s">
        <v>236</v>
      </c>
      <c r="AA24" s="5" t="s">
        <v>236</v>
      </c>
      <c r="AB24" t="str">
        <f>CONCATENATE("[",B$23,"] ",E24,"s",MIN(A24-A$23,2))</f>
        <v>[Ar] 4s1</v>
      </c>
      <c r="AC24" t="str">
        <f t="shared" si="3"/>
        <v>[Ar] 4s1</v>
      </c>
      <c r="AD24" s="23">
        <v>2.77</v>
      </c>
      <c r="AE24" s="23">
        <v>1.51</v>
      </c>
      <c r="AF24" s="23">
        <v>2.03</v>
      </c>
      <c r="AG24" s="25"/>
      <c r="AH24" s="25"/>
      <c r="AI24" s="25">
        <v>227</v>
      </c>
      <c r="AJ24" s="25">
        <v>152</v>
      </c>
      <c r="AK24" s="25"/>
      <c r="AL24" s="25"/>
      <c r="AM24" s="23">
        <v>45.46</v>
      </c>
      <c r="AN24" s="23" t="s">
        <v>368</v>
      </c>
      <c r="AO24" s="23" t="s">
        <v>394</v>
      </c>
      <c r="AP24" s="23">
        <v>0.139</v>
      </c>
      <c r="AQ24" s="23">
        <v>0.75</v>
      </c>
      <c r="AR24" s="23">
        <v>2.334</v>
      </c>
      <c r="AS24" s="23">
        <v>79.87</v>
      </c>
      <c r="AT24" s="23">
        <v>102.4</v>
      </c>
      <c r="AU24">
        <v>20900</v>
      </c>
      <c r="AV24">
        <v>399</v>
      </c>
      <c r="AW24">
        <v>0.2</v>
      </c>
      <c r="AX24" s="2"/>
      <c r="AY24" s="25" t="s">
        <v>989</v>
      </c>
      <c r="AZ24" s="25" t="s">
        <v>990</v>
      </c>
      <c r="BA24" s="25" t="s">
        <v>917</v>
      </c>
      <c r="BB24" s="25" t="s">
        <v>857</v>
      </c>
      <c r="BC24" s="25">
        <v>0.5</v>
      </c>
      <c r="BD24" s="25" t="s">
        <v>991</v>
      </c>
      <c r="BE24" s="25" t="s">
        <v>992</v>
      </c>
      <c r="BF24" s="25" t="s">
        <v>993</v>
      </c>
      <c r="BG24" s="25" t="s">
        <v>994</v>
      </c>
      <c r="BH24" s="25" t="s">
        <v>995</v>
      </c>
      <c r="BI24" s="25" t="s">
        <v>993</v>
      </c>
      <c r="BJ24" s="25" t="s">
        <v>996</v>
      </c>
      <c r="BK24" s="25" t="s">
        <v>997</v>
      </c>
      <c r="BL24" s="25" t="s">
        <v>998</v>
      </c>
      <c r="BM24" s="25">
        <v>43.4</v>
      </c>
      <c r="BN24" s="25">
        <v>90</v>
      </c>
      <c r="BO24" s="25">
        <v>1807</v>
      </c>
      <c r="BP24" s="28">
        <v>3.576341350205792</v>
      </c>
      <c r="BQ24" s="25">
        <v>4.3</v>
      </c>
      <c r="BR24" s="25">
        <v>85</v>
      </c>
      <c r="BS24" s="25"/>
      <c r="BT24" s="25"/>
      <c r="BU24" s="25"/>
    </row>
    <row r="25" spans="1:73" ht="12.75" customHeight="1">
      <c r="A25" s="3">
        <v>20</v>
      </c>
      <c r="B25" s="3" t="s">
        <v>60</v>
      </c>
      <c r="C25" s="3">
        <v>2</v>
      </c>
      <c r="D25" s="3" t="s">
        <v>245</v>
      </c>
      <c r="E25" s="3">
        <v>4</v>
      </c>
      <c r="F25" s="3" t="s">
        <v>61</v>
      </c>
      <c r="G25" s="3" t="s">
        <v>527</v>
      </c>
      <c r="H25" s="3" t="s">
        <v>61</v>
      </c>
      <c r="I25" s="3" t="s">
        <v>636</v>
      </c>
      <c r="J25" s="3" t="s">
        <v>636</v>
      </c>
      <c r="K25" s="4" t="str">
        <f t="shared" si="5"/>
        <v>40.08</v>
      </c>
      <c r="L25" s="4">
        <v>40.078</v>
      </c>
      <c r="M25" s="4">
        <v>839</v>
      </c>
      <c r="N25" s="4">
        <v>1484</v>
      </c>
      <c r="O25" s="26" t="s">
        <v>336</v>
      </c>
      <c r="P25" s="13">
        <v>1.55</v>
      </c>
      <c r="Q25">
        <v>1</v>
      </c>
      <c r="R25">
        <v>6.1132</v>
      </c>
      <c r="S25">
        <v>11.871</v>
      </c>
      <c r="T25">
        <v>50.908</v>
      </c>
      <c r="U25" s="13">
        <f t="shared" si="1"/>
        <v>590</v>
      </c>
      <c r="V25" s="13">
        <f t="shared" si="7"/>
        <v>1145</v>
      </c>
      <c r="W25" s="13">
        <f t="shared" si="8"/>
        <v>4912</v>
      </c>
      <c r="X25" s="9">
        <v>0.04</v>
      </c>
      <c r="Y25" s="13">
        <f t="shared" si="2"/>
        <v>4</v>
      </c>
      <c r="Z25" s="5" t="s">
        <v>237</v>
      </c>
      <c r="AA25" s="5" t="s">
        <v>237</v>
      </c>
      <c r="AB25" t="str">
        <f>CONCATENATE("[",B$23,"] ",E25,"s",MIN(A25-A$23,2))</f>
        <v>[Ar] 4s2</v>
      </c>
      <c r="AC25" t="str">
        <f t="shared" si="3"/>
        <v>[Ar] 4s2</v>
      </c>
      <c r="AD25" s="23">
        <v>2.23</v>
      </c>
      <c r="AE25" s="23">
        <v>1</v>
      </c>
      <c r="AF25" s="23">
        <v>1.74</v>
      </c>
      <c r="AG25" s="25"/>
      <c r="AH25" s="25"/>
      <c r="AI25" s="25">
        <v>197</v>
      </c>
      <c r="AJ25" s="25"/>
      <c r="AK25" s="25">
        <v>114</v>
      </c>
      <c r="AL25" s="25"/>
      <c r="AM25" s="23">
        <v>25.9</v>
      </c>
      <c r="AN25" s="23" t="s">
        <v>371</v>
      </c>
      <c r="AO25" s="23" t="s">
        <v>395</v>
      </c>
      <c r="AP25" s="23">
        <v>0.298</v>
      </c>
      <c r="AQ25" s="23">
        <v>0.63</v>
      </c>
      <c r="AR25" s="23">
        <v>8.54</v>
      </c>
      <c r="AS25" s="23">
        <v>153.3</v>
      </c>
      <c r="AT25" s="23">
        <v>200</v>
      </c>
      <c r="AU25">
        <v>41500</v>
      </c>
      <c r="AV25">
        <v>412</v>
      </c>
      <c r="AW25">
        <v>1.4</v>
      </c>
      <c r="AX25" s="2"/>
      <c r="AY25" s="25" t="s">
        <v>999</v>
      </c>
      <c r="AZ25" s="25" t="s">
        <v>990</v>
      </c>
      <c r="BA25" s="25" t="s">
        <v>927</v>
      </c>
      <c r="BB25" s="25" t="s">
        <v>844</v>
      </c>
      <c r="BC25" s="25">
        <v>1.5</v>
      </c>
      <c r="BD25" s="25" t="s">
        <v>1000</v>
      </c>
      <c r="BE25" s="25" t="s">
        <v>1001</v>
      </c>
      <c r="BF25" s="25" t="s">
        <v>1002</v>
      </c>
      <c r="BG25" s="25" t="s">
        <v>1003</v>
      </c>
      <c r="BH25" s="25" t="s">
        <v>1004</v>
      </c>
      <c r="BI25" s="25" t="s">
        <v>847</v>
      </c>
      <c r="BJ25" s="25" t="s">
        <v>1005</v>
      </c>
      <c r="BK25" s="25" t="s">
        <v>1006</v>
      </c>
      <c r="BL25" s="25" t="s">
        <v>1007</v>
      </c>
      <c r="BM25" s="25">
        <v>22.8</v>
      </c>
      <c r="BN25" s="25">
        <v>178</v>
      </c>
      <c r="BO25" s="25">
        <v>1808</v>
      </c>
      <c r="BP25" s="28">
        <v>4.786041210242554</v>
      </c>
      <c r="BQ25" s="25">
        <v>4.65</v>
      </c>
      <c r="BR25" s="25">
        <v>11</v>
      </c>
      <c r="BS25" s="25"/>
      <c r="BT25" s="25"/>
      <c r="BU25" s="25"/>
    </row>
    <row r="26" spans="1:73" ht="12.75" customHeight="1">
      <c r="A26" s="3">
        <v>21</v>
      </c>
      <c r="B26" s="3" t="s">
        <v>62</v>
      </c>
      <c r="C26" s="3">
        <v>3</v>
      </c>
      <c r="D26" s="3" t="s">
        <v>246</v>
      </c>
      <c r="E26" s="3">
        <v>4</v>
      </c>
      <c r="F26" s="3" t="s">
        <v>63</v>
      </c>
      <c r="G26" s="3" t="s">
        <v>528</v>
      </c>
      <c r="H26" s="3" t="s">
        <v>63</v>
      </c>
      <c r="I26" s="3" t="s">
        <v>737</v>
      </c>
      <c r="J26" s="3" t="s">
        <v>637</v>
      </c>
      <c r="K26" s="4" t="str">
        <f t="shared" si="5"/>
        <v>44.96</v>
      </c>
      <c r="L26" s="4">
        <v>44.955908</v>
      </c>
      <c r="M26" s="4">
        <v>1541</v>
      </c>
      <c r="N26" s="4">
        <v>2832</v>
      </c>
      <c r="O26" s="26" t="s">
        <v>336</v>
      </c>
      <c r="P26" s="13">
        <v>2.99</v>
      </c>
      <c r="Q26">
        <v>1.36</v>
      </c>
      <c r="R26">
        <v>6.5614</v>
      </c>
      <c r="S26">
        <v>12.8</v>
      </c>
      <c r="T26">
        <v>24.76</v>
      </c>
      <c r="U26" s="13">
        <f t="shared" si="1"/>
        <v>633</v>
      </c>
      <c r="V26" s="13">
        <f t="shared" si="7"/>
        <v>1235</v>
      </c>
      <c r="W26" s="13">
        <f t="shared" si="8"/>
        <v>2389</v>
      </c>
      <c r="X26" s="9">
        <v>0.19</v>
      </c>
      <c r="Y26" s="13">
        <f t="shared" si="2"/>
        <v>18</v>
      </c>
      <c r="Z26" s="5" t="s">
        <v>238</v>
      </c>
      <c r="AA26" s="5" t="s">
        <v>238</v>
      </c>
      <c r="AB26" t="str">
        <f aca="true" t="shared" si="9" ref="AB26:AB35">CONCATENATE(AB$25," ",E26-1,"d",MIN(A26-A$25,10))</f>
        <v>[Ar] 4s2 3d1</v>
      </c>
      <c r="AC26" t="str">
        <f t="shared" si="3"/>
        <v>[Ar] 4s2 3d1</v>
      </c>
      <c r="AD26" s="23">
        <v>2.09</v>
      </c>
      <c r="AE26" s="23">
        <v>0.75</v>
      </c>
      <c r="AF26" s="23">
        <v>1.44</v>
      </c>
      <c r="AG26" s="25"/>
      <c r="AH26" s="25"/>
      <c r="AI26" s="25">
        <v>162</v>
      </c>
      <c r="AJ26" s="25"/>
      <c r="AK26" s="25"/>
      <c r="AL26" s="25">
        <v>88.5</v>
      </c>
      <c r="AM26" s="23">
        <v>15</v>
      </c>
      <c r="AN26" s="23" t="s">
        <v>367</v>
      </c>
      <c r="AO26" s="23" t="s">
        <v>396</v>
      </c>
      <c r="AP26" s="23">
        <v>0.0177</v>
      </c>
      <c r="AQ26" s="23">
        <v>0.6</v>
      </c>
      <c r="AR26" s="23">
        <v>14.1</v>
      </c>
      <c r="AS26" s="23">
        <v>314.2</v>
      </c>
      <c r="AT26" s="23">
        <v>15.8</v>
      </c>
      <c r="AU26">
        <v>22</v>
      </c>
      <c r="AV26">
        <v>6E-07</v>
      </c>
      <c r="AX26" s="2"/>
      <c r="AY26" s="25" t="s">
        <v>1008</v>
      </c>
      <c r="AZ26" s="25" t="s">
        <v>990</v>
      </c>
      <c r="BA26" s="25" t="s">
        <v>917</v>
      </c>
      <c r="BB26" s="25" t="s">
        <v>844</v>
      </c>
      <c r="BC26" s="25"/>
      <c r="BD26" s="25" t="s">
        <v>1009</v>
      </c>
      <c r="BE26" s="25" t="s">
        <v>1010</v>
      </c>
      <c r="BF26" s="25" t="s">
        <v>1011</v>
      </c>
      <c r="BG26" s="25" t="s">
        <v>1012</v>
      </c>
      <c r="BH26" s="25" t="s">
        <v>1013</v>
      </c>
      <c r="BI26" s="25"/>
      <c r="BJ26" s="25" t="s">
        <v>1014</v>
      </c>
      <c r="BK26" s="25" t="s">
        <v>1015</v>
      </c>
      <c r="BL26" s="25" t="s">
        <v>1016</v>
      </c>
      <c r="BM26" s="25">
        <v>17.8</v>
      </c>
      <c r="BN26" s="25">
        <v>378</v>
      </c>
      <c r="BO26" s="25">
        <v>1879</v>
      </c>
      <c r="BP26" s="28">
        <v>1.534026106056135</v>
      </c>
      <c r="BQ26" s="25">
        <v>1.3</v>
      </c>
      <c r="BR26" s="25">
        <v>1400</v>
      </c>
      <c r="BS26" s="25"/>
      <c r="BT26" s="25"/>
      <c r="BU26" s="25"/>
    </row>
    <row r="27" spans="1:73" ht="12.75" customHeight="1">
      <c r="A27" s="3">
        <v>22</v>
      </c>
      <c r="B27" s="3" t="s">
        <v>64</v>
      </c>
      <c r="C27" s="3">
        <v>4</v>
      </c>
      <c r="D27" s="3" t="s">
        <v>247</v>
      </c>
      <c r="E27" s="3">
        <v>4</v>
      </c>
      <c r="F27" s="3" t="s">
        <v>65</v>
      </c>
      <c r="G27" s="3" t="s">
        <v>529</v>
      </c>
      <c r="H27" s="3" t="s">
        <v>787</v>
      </c>
      <c r="I27" s="3" t="s">
        <v>638</v>
      </c>
      <c r="J27" s="3" t="s">
        <v>638</v>
      </c>
      <c r="K27" s="4" t="str">
        <f t="shared" si="5"/>
        <v>47.87</v>
      </c>
      <c r="L27" s="4">
        <v>47.867</v>
      </c>
      <c r="M27" s="4">
        <v>1660</v>
      </c>
      <c r="N27" s="4">
        <v>3287</v>
      </c>
      <c r="O27" s="26" t="s">
        <v>336</v>
      </c>
      <c r="P27" s="13">
        <v>4.54</v>
      </c>
      <c r="Q27">
        <v>1.54</v>
      </c>
      <c r="R27">
        <v>6.8282</v>
      </c>
      <c r="S27">
        <v>13.58</v>
      </c>
      <c r="T27">
        <v>27.491</v>
      </c>
      <c r="U27" s="13">
        <f t="shared" si="1"/>
        <v>659</v>
      </c>
      <c r="V27" s="13">
        <f t="shared" si="7"/>
        <v>1310</v>
      </c>
      <c r="W27" s="13">
        <f t="shared" si="8"/>
        <v>2652</v>
      </c>
      <c r="X27" s="9">
        <v>0.08</v>
      </c>
      <c r="Y27" s="13">
        <f t="shared" si="2"/>
        <v>8</v>
      </c>
      <c r="Z27" s="5" t="s">
        <v>260</v>
      </c>
      <c r="AA27" s="5" t="s">
        <v>260</v>
      </c>
      <c r="AB27" t="str">
        <f t="shared" si="9"/>
        <v>[Ar] 4s2 3d2</v>
      </c>
      <c r="AC27" t="str">
        <f t="shared" si="3"/>
        <v>[Ar] 4s2 3d2</v>
      </c>
      <c r="AD27" s="23">
        <v>2</v>
      </c>
      <c r="AE27" s="23">
        <v>0.61</v>
      </c>
      <c r="AF27" s="23">
        <v>1.32</v>
      </c>
      <c r="AG27" s="25"/>
      <c r="AH27" s="25"/>
      <c r="AI27" s="25">
        <v>147</v>
      </c>
      <c r="AJ27" s="25"/>
      <c r="AK27" s="25">
        <v>100</v>
      </c>
      <c r="AL27" s="25">
        <v>81</v>
      </c>
      <c r="AM27" s="23">
        <v>10.64</v>
      </c>
      <c r="AN27" s="23" t="s">
        <v>367</v>
      </c>
      <c r="AO27" s="23" t="s">
        <v>397</v>
      </c>
      <c r="AP27" s="23">
        <v>0.0234</v>
      </c>
      <c r="AQ27" s="23">
        <v>0.52</v>
      </c>
      <c r="AR27" s="23">
        <v>15.45</v>
      </c>
      <c r="AS27" s="23">
        <v>421</v>
      </c>
      <c r="AT27" s="23">
        <v>21.9</v>
      </c>
      <c r="AU27">
        <v>5650</v>
      </c>
      <c r="AV27">
        <v>0.001</v>
      </c>
      <c r="AX27" s="2"/>
      <c r="AY27" s="25" t="s">
        <v>1017</v>
      </c>
      <c r="AZ27" s="25" t="s">
        <v>1018</v>
      </c>
      <c r="BA27" s="25" t="s">
        <v>1019</v>
      </c>
      <c r="BB27" s="25" t="s">
        <v>844</v>
      </c>
      <c r="BC27" s="25"/>
      <c r="BD27" s="25" t="s">
        <v>1020</v>
      </c>
      <c r="BE27" s="25" t="s">
        <v>1021</v>
      </c>
      <c r="BF27" s="25" t="s">
        <v>847</v>
      </c>
      <c r="BG27" s="25" t="s">
        <v>847</v>
      </c>
      <c r="BH27" s="25" t="s">
        <v>941</v>
      </c>
      <c r="BI27" s="25" t="s">
        <v>847</v>
      </c>
      <c r="BJ27" s="25" t="s">
        <v>1022</v>
      </c>
      <c r="BK27" s="25" t="s">
        <v>1023</v>
      </c>
      <c r="BL27" s="25" t="s">
        <v>1024</v>
      </c>
      <c r="BM27" s="25">
        <v>14.6</v>
      </c>
      <c r="BN27" s="25">
        <v>470</v>
      </c>
      <c r="BO27" s="25">
        <v>1791</v>
      </c>
      <c r="BP27" s="28">
        <v>3.380211241711606</v>
      </c>
      <c r="BQ27" s="25">
        <v>3.8</v>
      </c>
      <c r="BR27" s="25">
        <v>6.1</v>
      </c>
      <c r="BS27" s="25"/>
      <c r="BT27" s="25"/>
      <c r="BU27" s="25"/>
    </row>
    <row r="28" spans="1:73" ht="12.75" customHeight="1">
      <c r="A28" s="3">
        <v>23</v>
      </c>
      <c r="B28" s="3" t="s">
        <v>66</v>
      </c>
      <c r="C28" s="3">
        <v>5</v>
      </c>
      <c r="D28" s="3" t="s">
        <v>248</v>
      </c>
      <c r="E28" s="3">
        <v>4</v>
      </c>
      <c r="F28" s="3" t="s">
        <v>67</v>
      </c>
      <c r="G28" s="3" t="s">
        <v>530</v>
      </c>
      <c r="H28" s="3" t="s">
        <v>67</v>
      </c>
      <c r="I28" s="3" t="s">
        <v>639</v>
      </c>
      <c r="J28" s="3" t="s">
        <v>639</v>
      </c>
      <c r="K28" s="4" t="str">
        <f t="shared" si="5"/>
        <v>50.94</v>
      </c>
      <c r="L28" s="4">
        <v>50.9415</v>
      </c>
      <c r="M28" s="4">
        <v>1890</v>
      </c>
      <c r="N28" s="4">
        <v>3380</v>
      </c>
      <c r="O28" s="26" t="s">
        <v>336</v>
      </c>
      <c r="P28" s="13">
        <v>6.11</v>
      </c>
      <c r="Q28">
        <v>1.63</v>
      </c>
      <c r="R28">
        <v>6.7463</v>
      </c>
      <c r="S28">
        <v>14.65</v>
      </c>
      <c r="T28">
        <v>29.31</v>
      </c>
      <c r="U28" s="13">
        <f t="shared" si="1"/>
        <v>651</v>
      </c>
      <c r="V28" s="13">
        <f t="shared" si="7"/>
        <v>1414</v>
      </c>
      <c r="W28" s="13">
        <f t="shared" si="8"/>
        <v>2828</v>
      </c>
      <c r="X28" s="9">
        <v>0.53</v>
      </c>
      <c r="Y28" s="13">
        <f t="shared" si="2"/>
        <v>51</v>
      </c>
      <c r="Z28" s="5" t="s">
        <v>261</v>
      </c>
      <c r="AA28" s="5" t="s">
        <v>261</v>
      </c>
      <c r="AB28" t="str">
        <f t="shared" si="9"/>
        <v>[Ar] 4s2 3d3</v>
      </c>
      <c r="AC28" t="str">
        <f t="shared" si="3"/>
        <v>[Ar] 4s2 3d3</v>
      </c>
      <c r="AD28" s="23">
        <v>1.92</v>
      </c>
      <c r="AE28" s="23">
        <v>0.54</v>
      </c>
      <c r="AF28" s="23">
        <v>1.22</v>
      </c>
      <c r="AG28" s="25"/>
      <c r="AH28" s="25"/>
      <c r="AI28" s="25">
        <v>134</v>
      </c>
      <c r="AJ28" s="25"/>
      <c r="AK28" s="25">
        <v>93</v>
      </c>
      <c r="AL28" s="25">
        <v>78</v>
      </c>
      <c r="AM28" s="23">
        <v>8.78</v>
      </c>
      <c r="AN28" s="23" t="s">
        <v>368</v>
      </c>
      <c r="AO28" s="23" t="s">
        <v>398</v>
      </c>
      <c r="AP28" s="23">
        <v>0.0489</v>
      </c>
      <c r="AQ28" s="23">
        <v>0.49</v>
      </c>
      <c r="AR28" s="23">
        <v>20.9</v>
      </c>
      <c r="AS28" s="23">
        <v>0.452</v>
      </c>
      <c r="AT28" s="23">
        <v>30.7</v>
      </c>
      <c r="AU28">
        <v>120</v>
      </c>
      <c r="AV28">
        <v>0.0025</v>
      </c>
      <c r="AX28" s="2"/>
      <c r="AY28" s="25" t="s">
        <v>1025</v>
      </c>
      <c r="AZ28" s="25" t="s">
        <v>1026</v>
      </c>
      <c r="BA28" s="25" t="s">
        <v>917</v>
      </c>
      <c r="BB28" s="25" t="s">
        <v>857</v>
      </c>
      <c r="BC28" s="25"/>
      <c r="BD28" s="25" t="s">
        <v>1027</v>
      </c>
      <c r="BE28" s="25" t="s">
        <v>1028</v>
      </c>
      <c r="BF28" s="25" t="s">
        <v>847</v>
      </c>
      <c r="BG28" s="25" t="s">
        <v>847</v>
      </c>
      <c r="BH28" s="25" t="s">
        <v>1029</v>
      </c>
      <c r="BI28" s="25" t="s">
        <v>847</v>
      </c>
      <c r="BJ28" s="25" t="s">
        <v>1030</v>
      </c>
      <c r="BK28" s="25" t="s">
        <v>1031</v>
      </c>
      <c r="BL28" s="25" t="s">
        <v>1032</v>
      </c>
      <c r="BM28" s="25">
        <v>12.4</v>
      </c>
      <c r="BN28" s="25">
        <v>514</v>
      </c>
      <c r="BO28" s="25">
        <v>1830</v>
      </c>
      <c r="BP28" s="28">
        <v>2.4668676203541096</v>
      </c>
      <c r="BQ28" s="25">
        <v>2.1</v>
      </c>
      <c r="BR28" s="25">
        <v>220</v>
      </c>
      <c r="BS28" s="25"/>
      <c r="BT28" s="25" t="s">
        <v>1561</v>
      </c>
      <c r="BU28" s="25"/>
    </row>
    <row r="29" spans="1:73" ht="12.75" customHeight="1">
      <c r="A29" s="3">
        <v>24</v>
      </c>
      <c r="B29" s="3" t="s">
        <v>68</v>
      </c>
      <c r="C29" s="3">
        <v>6</v>
      </c>
      <c r="D29" s="3" t="s">
        <v>249</v>
      </c>
      <c r="E29" s="3">
        <v>4</v>
      </c>
      <c r="F29" s="3" t="s">
        <v>69</v>
      </c>
      <c r="G29" s="3" t="s">
        <v>531</v>
      </c>
      <c r="H29" s="3" t="s">
        <v>788</v>
      </c>
      <c r="I29" s="3" t="s">
        <v>640</v>
      </c>
      <c r="J29" s="3" t="s">
        <v>640</v>
      </c>
      <c r="K29" s="4" t="str">
        <f t="shared" si="5"/>
        <v>52.00</v>
      </c>
      <c r="L29" s="4">
        <v>51.9961</v>
      </c>
      <c r="M29" s="4">
        <v>1857</v>
      </c>
      <c r="N29" s="4">
        <v>2672</v>
      </c>
      <c r="O29" s="26" t="s">
        <v>336</v>
      </c>
      <c r="P29" s="13">
        <v>7.19</v>
      </c>
      <c r="Q29">
        <v>1.66</v>
      </c>
      <c r="R29">
        <v>6.7666</v>
      </c>
      <c r="S29">
        <v>16.5</v>
      </c>
      <c r="T29">
        <v>30.96</v>
      </c>
      <c r="U29" s="13">
        <f t="shared" si="1"/>
        <v>653</v>
      </c>
      <c r="V29" s="13">
        <f t="shared" si="7"/>
        <v>1592</v>
      </c>
      <c r="W29" s="13">
        <f t="shared" si="8"/>
        <v>2987</v>
      </c>
      <c r="X29" s="9">
        <v>0.67</v>
      </c>
      <c r="Y29" s="13">
        <f t="shared" si="2"/>
        <v>65</v>
      </c>
      <c r="Z29" s="5" t="s">
        <v>262</v>
      </c>
      <c r="AA29" s="5" t="s">
        <v>262</v>
      </c>
      <c r="AB29" t="str">
        <f t="shared" si="9"/>
        <v>[Ar] 4s2 3d4</v>
      </c>
      <c r="AC29" t="s">
        <v>350</v>
      </c>
      <c r="AD29" s="23">
        <v>1.85</v>
      </c>
      <c r="AE29" s="23">
        <v>0.62</v>
      </c>
      <c r="AF29" s="23">
        <v>1.18</v>
      </c>
      <c r="AG29" s="25"/>
      <c r="AH29" s="25"/>
      <c r="AI29" s="25">
        <v>128</v>
      </c>
      <c r="AJ29" s="25"/>
      <c r="AK29" s="25">
        <v>90.5</v>
      </c>
      <c r="AL29" s="25">
        <v>75.5</v>
      </c>
      <c r="AM29" s="23">
        <v>7.23</v>
      </c>
      <c r="AN29" s="23" t="s">
        <v>368</v>
      </c>
      <c r="AO29" s="23" t="s">
        <v>399</v>
      </c>
      <c r="AP29" s="23">
        <v>0.0774</v>
      </c>
      <c r="AQ29" s="23">
        <v>0.45</v>
      </c>
      <c r="AR29" s="23">
        <v>16.9</v>
      </c>
      <c r="AS29" s="23">
        <v>344.3</v>
      </c>
      <c r="AT29" s="23">
        <v>93.7</v>
      </c>
      <c r="AU29">
        <v>102</v>
      </c>
      <c r="AV29">
        <v>0.0003</v>
      </c>
      <c r="AW29">
        <v>3E-06</v>
      </c>
      <c r="AX29" s="2"/>
      <c r="AY29" s="25" t="s">
        <v>1033</v>
      </c>
      <c r="AZ29" s="25" t="s">
        <v>990</v>
      </c>
      <c r="BA29" s="25" t="s">
        <v>1034</v>
      </c>
      <c r="BB29" s="25" t="s">
        <v>857</v>
      </c>
      <c r="BC29" s="25">
        <v>9</v>
      </c>
      <c r="BD29" s="25" t="s">
        <v>1035</v>
      </c>
      <c r="BE29" s="25" t="s">
        <v>847</v>
      </c>
      <c r="BF29" s="25" t="s">
        <v>847</v>
      </c>
      <c r="BG29" s="25" t="s">
        <v>1036</v>
      </c>
      <c r="BH29" s="25" t="s">
        <v>941</v>
      </c>
      <c r="BI29" s="25"/>
      <c r="BJ29" s="25" t="s">
        <v>1037</v>
      </c>
      <c r="BK29" s="25" t="s">
        <v>1038</v>
      </c>
      <c r="BL29" s="25" t="s">
        <v>1039</v>
      </c>
      <c r="BM29" s="25">
        <v>11.6</v>
      </c>
      <c r="BN29" s="25">
        <v>397</v>
      </c>
      <c r="BO29" s="25">
        <v>1798</v>
      </c>
      <c r="BP29" s="28">
        <v>4.130333768495006</v>
      </c>
      <c r="BQ29" s="25">
        <v>2</v>
      </c>
      <c r="BR29" s="25">
        <v>10</v>
      </c>
      <c r="BS29" s="25"/>
      <c r="BT29" s="25"/>
      <c r="BU29" s="25"/>
    </row>
    <row r="30" spans="1:73" ht="12.75" customHeight="1">
      <c r="A30" s="3">
        <v>25</v>
      </c>
      <c r="B30" s="3" t="s">
        <v>70</v>
      </c>
      <c r="C30" s="3">
        <v>7</v>
      </c>
      <c r="D30" s="3" t="s">
        <v>250</v>
      </c>
      <c r="E30" s="3">
        <v>4</v>
      </c>
      <c r="F30" s="3" t="s">
        <v>71</v>
      </c>
      <c r="G30" s="3" t="s">
        <v>532</v>
      </c>
      <c r="H30" s="3" t="s">
        <v>789</v>
      </c>
      <c r="I30" s="3" t="s">
        <v>738</v>
      </c>
      <c r="J30" s="3" t="s">
        <v>71</v>
      </c>
      <c r="K30" s="4" t="str">
        <f t="shared" si="5"/>
        <v>54.94</v>
      </c>
      <c r="L30" s="4">
        <v>54.938044</v>
      </c>
      <c r="M30" s="4">
        <v>1244</v>
      </c>
      <c r="N30" s="4">
        <v>1962</v>
      </c>
      <c r="O30" s="26" t="s">
        <v>336</v>
      </c>
      <c r="P30" s="13">
        <v>7.43</v>
      </c>
      <c r="Q30">
        <v>1.55</v>
      </c>
      <c r="R30">
        <v>7.434</v>
      </c>
      <c r="S30">
        <v>15.64</v>
      </c>
      <c r="T30">
        <v>33.667</v>
      </c>
      <c r="U30" s="13">
        <f t="shared" si="1"/>
        <v>717</v>
      </c>
      <c r="V30" s="13">
        <f t="shared" si="7"/>
        <v>1509</v>
      </c>
      <c r="W30" s="13">
        <f t="shared" si="8"/>
        <v>3248</v>
      </c>
      <c r="X30" s="9" t="s">
        <v>500</v>
      </c>
      <c r="Y30" s="13" t="str">
        <f t="shared" si="2"/>
        <v>&lt;0</v>
      </c>
      <c r="Z30" s="5" t="s">
        <v>263</v>
      </c>
      <c r="AA30" s="5" t="s">
        <v>263</v>
      </c>
      <c r="AB30" t="str">
        <f t="shared" si="9"/>
        <v>[Ar] 4s2 3d5</v>
      </c>
      <c r="AC30" t="str">
        <f t="shared" si="3"/>
        <v>[Ar] 4s2 3d5</v>
      </c>
      <c r="AD30" s="23">
        <v>1.79</v>
      </c>
      <c r="AE30" s="23">
        <v>0.67</v>
      </c>
      <c r="AF30" s="23">
        <v>1.17</v>
      </c>
      <c r="AG30" s="25"/>
      <c r="AH30" s="25"/>
      <c r="AI30" s="25">
        <v>127</v>
      </c>
      <c r="AJ30" s="25"/>
      <c r="AK30" s="25">
        <v>89</v>
      </c>
      <c r="AL30" s="25">
        <v>75.3</v>
      </c>
      <c r="AM30" s="23">
        <v>7.39</v>
      </c>
      <c r="AN30" s="23" t="s">
        <v>368</v>
      </c>
      <c r="AO30" s="23" t="s">
        <v>400</v>
      </c>
      <c r="AP30" s="23">
        <v>0.00695</v>
      </c>
      <c r="AQ30" s="23">
        <v>0.48</v>
      </c>
      <c r="AR30" s="23">
        <v>12.05</v>
      </c>
      <c r="AS30" s="23">
        <v>266</v>
      </c>
      <c r="AT30" s="23">
        <v>7.82</v>
      </c>
      <c r="AU30">
        <v>950</v>
      </c>
      <c r="AV30">
        <v>0.0002</v>
      </c>
      <c r="AW30">
        <v>2E-05</v>
      </c>
      <c r="AX30" s="2"/>
      <c r="AY30" s="25" t="s">
        <v>1040</v>
      </c>
      <c r="AZ30" s="25" t="s">
        <v>1041</v>
      </c>
      <c r="BA30" s="25" t="s">
        <v>1042</v>
      </c>
      <c r="BB30" s="25" t="s">
        <v>1043</v>
      </c>
      <c r="BC30" s="25">
        <v>5</v>
      </c>
      <c r="BD30" s="25" t="s">
        <v>1044</v>
      </c>
      <c r="BE30" s="25" t="s">
        <v>1045</v>
      </c>
      <c r="BF30" s="25" t="s">
        <v>847</v>
      </c>
      <c r="BG30" s="25" t="s">
        <v>1046</v>
      </c>
      <c r="BH30" s="25" t="s">
        <v>1047</v>
      </c>
      <c r="BI30" s="25"/>
      <c r="BJ30" s="25" t="s">
        <v>847</v>
      </c>
      <c r="BK30" s="25" t="s">
        <v>1048</v>
      </c>
      <c r="BL30" s="25" t="s">
        <v>1049</v>
      </c>
      <c r="BM30" s="25">
        <v>9.4</v>
      </c>
      <c r="BN30" s="25">
        <v>281</v>
      </c>
      <c r="BO30" s="25">
        <v>1774</v>
      </c>
      <c r="BP30" s="28">
        <v>3.980003371583746</v>
      </c>
      <c r="BQ30" s="25">
        <v>3</v>
      </c>
      <c r="BR30" s="25">
        <v>1.7</v>
      </c>
      <c r="BS30" s="25"/>
      <c r="BT30" s="25"/>
      <c r="BU30" s="25" t="s">
        <v>1560</v>
      </c>
    </row>
    <row r="31" spans="1:73" ht="12.75" customHeight="1">
      <c r="A31" s="3">
        <v>26</v>
      </c>
      <c r="B31" s="3" t="s">
        <v>72</v>
      </c>
      <c r="C31" s="3">
        <v>8</v>
      </c>
      <c r="D31" s="3" t="s">
        <v>251</v>
      </c>
      <c r="E31" s="3">
        <v>4</v>
      </c>
      <c r="F31" s="3" t="s">
        <v>73</v>
      </c>
      <c r="G31" s="3" t="s">
        <v>533</v>
      </c>
      <c r="H31" s="3" t="s">
        <v>790</v>
      </c>
      <c r="I31" s="3" t="s">
        <v>739</v>
      </c>
      <c r="J31" s="3" t="s">
        <v>641</v>
      </c>
      <c r="K31" s="4" t="str">
        <f t="shared" si="5"/>
        <v>55.85</v>
      </c>
      <c r="L31" s="4">
        <v>55.845</v>
      </c>
      <c r="M31" s="4">
        <v>1535</v>
      </c>
      <c r="N31" s="4">
        <v>2750</v>
      </c>
      <c r="O31" s="26" t="s">
        <v>336</v>
      </c>
      <c r="P31" s="13">
        <v>7.86</v>
      </c>
      <c r="Q31">
        <v>1.83</v>
      </c>
      <c r="R31">
        <v>7.9024</v>
      </c>
      <c r="S31">
        <v>16.18</v>
      </c>
      <c r="T31">
        <v>30.651</v>
      </c>
      <c r="U31" s="13">
        <f t="shared" si="1"/>
        <v>762</v>
      </c>
      <c r="V31" s="13">
        <f t="shared" si="7"/>
        <v>1561</v>
      </c>
      <c r="W31" s="13">
        <f t="shared" si="8"/>
        <v>2957</v>
      </c>
      <c r="X31" s="9">
        <v>0.151</v>
      </c>
      <c r="Y31" s="13">
        <f t="shared" si="2"/>
        <v>15</v>
      </c>
      <c r="Z31" s="5" t="s">
        <v>264</v>
      </c>
      <c r="AA31" s="5" t="s">
        <v>264</v>
      </c>
      <c r="AB31" t="str">
        <f t="shared" si="9"/>
        <v>[Ar] 4s2 3d6</v>
      </c>
      <c r="AC31" t="str">
        <f t="shared" si="3"/>
        <v>[Ar] 4s2 3d6</v>
      </c>
      <c r="AD31" s="23">
        <v>1.72</v>
      </c>
      <c r="AE31" s="23">
        <v>0.55</v>
      </c>
      <c r="AF31" s="23">
        <v>1.17</v>
      </c>
      <c r="AG31" s="25"/>
      <c r="AH31" s="25"/>
      <c r="AI31" s="25">
        <v>126</v>
      </c>
      <c r="AJ31" s="25"/>
      <c r="AK31" s="25">
        <v>83.5</v>
      </c>
      <c r="AL31" s="25">
        <v>73.8</v>
      </c>
      <c r="AM31" s="23">
        <v>7.1</v>
      </c>
      <c r="AN31" s="23" t="s">
        <v>368</v>
      </c>
      <c r="AO31" s="23" t="s">
        <v>401</v>
      </c>
      <c r="AP31" s="23">
        <v>0.0993</v>
      </c>
      <c r="AQ31" s="23">
        <v>0.44</v>
      </c>
      <c r="AR31" s="23">
        <v>13.8</v>
      </c>
      <c r="AS31" s="23">
        <v>349.6</v>
      </c>
      <c r="AT31" s="23">
        <v>80.2</v>
      </c>
      <c r="AU31">
        <v>56300</v>
      </c>
      <c r="AV31">
        <v>0.002</v>
      </c>
      <c r="AW31">
        <v>0.006</v>
      </c>
      <c r="AX31" s="2"/>
      <c r="AY31" s="25" t="s">
        <v>1050</v>
      </c>
      <c r="AZ31" s="25" t="s">
        <v>1018</v>
      </c>
      <c r="BA31" s="25" t="s">
        <v>1051</v>
      </c>
      <c r="BB31" s="25" t="s">
        <v>857</v>
      </c>
      <c r="BC31" s="25">
        <v>4.5</v>
      </c>
      <c r="BD31" s="25" t="s">
        <v>1052</v>
      </c>
      <c r="BE31" s="25" t="s">
        <v>1053</v>
      </c>
      <c r="BF31" s="25" t="s">
        <v>847</v>
      </c>
      <c r="BG31" s="25" t="s">
        <v>1054</v>
      </c>
      <c r="BH31" s="25" t="s">
        <v>941</v>
      </c>
      <c r="BI31" s="25"/>
      <c r="BJ31" s="25" t="s">
        <v>847</v>
      </c>
      <c r="BK31" s="25" t="s">
        <v>1055</v>
      </c>
      <c r="BL31" s="25" t="s">
        <v>1056</v>
      </c>
      <c r="BM31" s="25">
        <v>8.4</v>
      </c>
      <c r="BN31" s="25">
        <v>418</v>
      </c>
      <c r="BO31" s="25"/>
      <c r="BP31" s="28">
        <v>5.954242509439324</v>
      </c>
      <c r="BQ31" s="25">
        <v>4.8</v>
      </c>
      <c r="BR31" s="25">
        <v>6.7</v>
      </c>
      <c r="BS31" s="25">
        <v>0.021</v>
      </c>
      <c r="BT31" s="25"/>
      <c r="BU31" s="25"/>
    </row>
    <row r="32" spans="1:73" ht="12.75" customHeight="1">
      <c r="A32" s="3">
        <v>27</v>
      </c>
      <c r="B32" s="3" t="s">
        <v>74</v>
      </c>
      <c r="C32" s="3">
        <v>9</v>
      </c>
      <c r="D32" s="3" t="s">
        <v>251</v>
      </c>
      <c r="E32" s="3">
        <v>4</v>
      </c>
      <c r="F32" s="3" t="s">
        <v>75</v>
      </c>
      <c r="G32" s="3" t="s">
        <v>534</v>
      </c>
      <c r="H32" s="3" t="s">
        <v>75</v>
      </c>
      <c r="I32" s="3" t="s">
        <v>642</v>
      </c>
      <c r="J32" s="3" t="s">
        <v>642</v>
      </c>
      <c r="K32" s="4" t="str">
        <f t="shared" si="5"/>
        <v>58.93</v>
      </c>
      <c r="L32" s="4">
        <v>58.933194</v>
      </c>
      <c r="M32" s="4">
        <v>1495</v>
      </c>
      <c r="N32" s="4">
        <v>2870</v>
      </c>
      <c r="O32" s="26" t="s">
        <v>336</v>
      </c>
      <c r="P32" s="13">
        <v>8.9</v>
      </c>
      <c r="Q32">
        <v>1.88</v>
      </c>
      <c r="R32">
        <v>7.881</v>
      </c>
      <c r="S32">
        <v>17.06</v>
      </c>
      <c r="T32">
        <v>33.5</v>
      </c>
      <c r="U32" s="13">
        <f t="shared" si="1"/>
        <v>760</v>
      </c>
      <c r="V32" s="13">
        <f t="shared" si="7"/>
        <v>1646</v>
      </c>
      <c r="W32" s="13">
        <f t="shared" si="8"/>
        <v>3232</v>
      </c>
      <c r="X32" s="9">
        <v>0.66</v>
      </c>
      <c r="Y32" s="13">
        <f t="shared" si="2"/>
        <v>64</v>
      </c>
      <c r="Z32" s="5" t="s">
        <v>265</v>
      </c>
      <c r="AA32" s="5" t="s">
        <v>265</v>
      </c>
      <c r="AB32" t="str">
        <f t="shared" si="9"/>
        <v>[Ar] 4s2 3d7</v>
      </c>
      <c r="AC32" t="str">
        <f t="shared" si="3"/>
        <v>[Ar] 4s2 3d7</v>
      </c>
      <c r="AD32" s="23">
        <v>1.67</v>
      </c>
      <c r="AE32" s="23">
        <v>0.65</v>
      </c>
      <c r="AF32" s="23">
        <v>1.16</v>
      </c>
      <c r="AG32" s="25"/>
      <c r="AH32" s="25"/>
      <c r="AI32" s="25">
        <v>125</v>
      </c>
      <c r="AJ32" s="25"/>
      <c r="AK32" s="25">
        <v>83.8</v>
      </c>
      <c r="AL32" s="25">
        <v>71.8</v>
      </c>
      <c r="AM32" s="23">
        <v>6.7</v>
      </c>
      <c r="AN32" s="23" t="s">
        <v>367</v>
      </c>
      <c r="AO32" s="23" t="s">
        <v>402</v>
      </c>
      <c r="AP32" s="23">
        <v>0.172</v>
      </c>
      <c r="AQ32" s="23">
        <v>0.42</v>
      </c>
      <c r="AR32" s="23">
        <v>16.19</v>
      </c>
      <c r="AS32" s="23">
        <v>376.5</v>
      </c>
      <c r="AT32" s="23">
        <v>100</v>
      </c>
      <c r="AU32">
        <v>25</v>
      </c>
      <c r="AV32">
        <v>2E-05</v>
      </c>
      <c r="AW32">
        <v>2E-06</v>
      </c>
      <c r="AX32" s="2"/>
      <c r="AY32" s="25" t="s">
        <v>1057</v>
      </c>
      <c r="AZ32" s="25" t="s">
        <v>1058</v>
      </c>
      <c r="BA32" s="25" t="s">
        <v>1034</v>
      </c>
      <c r="BB32" s="25" t="s">
        <v>844</v>
      </c>
      <c r="BC32" s="25"/>
      <c r="BD32" s="25" t="s">
        <v>1059</v>
      </c>
      <c r="BE32" s="25" t="s">
        <v>1060</v>
      </c>
      <c r="BF32" s="25" t="s">
        <v>847</v>
      </c>
      <c r="BG32" s="25" t="s">
        <v>1061</v>
      </c>
      <c r="BH32" s="25" t="s">
        <v>1062</v>
      </c>
      <c r="BI32" s="25"/>
      <c r="BJ32" s="25" t="s">
        <v>847</v>
      </c>
      <c r="BK32" s="25" t="s">
        <v>1063</v>
      </c>
      <c r="BL32" s="25" t="s">
        <v>1064</v>
      </c>
      <c r="BM32" s="25">
        <v>7.5</v>
      </c>
      <c r="BN32" s="25">
        <v>425</v>
      </c>
      <c r="BO32" s="25">
        <v>1737</v>
      </c>
      <c r="BP32" s="28">
        <v>3.3521825181113623</v>
      </c>
      <c r="BQ32" s="25">
        <v>1.4</v>
      </c>
      <c r="BR32" s="25">
        <v>21</v>
      </c>
      <c r="BS32" s="25"/>
      <c r="BT32" s="25"/>
      <c r="BU32" s="25" t="s">
        <v>1561</v>
      </c>
    </row>
    <row r="33" spans="1:73" ht="12.75" customHeight="1">
      <c r="A33" s="3">
        <v>28</v>
      </c>
      <c r="B33" s="3" t="s">
        <v>76</v>
      </c>
      <c r="C33" s="3">
        <v>10</v>
      </c>
      <c r="D33" s="3" t="s">
        <v>251</v>
      </c>
      <c r="E33" s="3">
        <v>4</v>
      </c>
      <c r="F33" s="3" t="s">
        <v>77</v>
      </c>
      <c r="G33" s="3" t="s">
        <v>535</v>
      </c>
      <c r="H33" s="3" t="s">
        <v>77</v>
      </c>
      <c r="I33" s="3" t="s">
        <v>740</v>
      </c>
      <c r="J33" s="3" t="s">
        <v>643</v>
      </c>
      <c r="K33" s="4" t="str">
        <f t="shared" si="5"/>
        <v>58.69</v>
      </c>
      <c r="L33" s="4">
        <v>58.6934</v>
      </c>
      <c r="M33" s="4">
        <v>1453</v>
      </c>
      <c r="N33" s="4">
        <v>2730</v>
      </c>
      <c r="O33" s="26" t="s">
        <v>336</v>
      </c>
      <c r="P33" s="13">
        <v>8.9</v>
      </c>
      <c r="Q33">
        <v>1.91</v>
      </c>
      <c r="R33">
        <v>7.6398</v>
      </c>
      <c r="S33">
        <v>18.168</v>
      </c>
      <c r="T33">
        <v>35.17</v>
      </c>
      <c r="U33" s="13">
        <f t="shared" si="1"/>
        <v>737</v>
      </c>
      <c r="V33" s="13">
        <f t="shared" si="7"/>
        <v>1753</v>
      </c>
      <c r="W33" s="13">
        <f t="shared" si="8"/>
        <v>3393</v>
      </c>
      <c r="X33" s="9">
        <v>1.16</v>
      </c>
      <c r="Y33" s="13">
        <f t="shared" si="2"/>
        <v>112</v>
      </c>
      <c r="Z33" s="5" t="s">
        <v>265</v>
      </c>
      <c r="AA33" s="5" t="s">
        <v>265</v>
      </c>
      <c r="AB33" t="str">
        <f t="shared" si="9"/>
        <v>[Ar] 4s2 3d8</v>
      </c>
      <c r="AC33" t="str">
        <f t="shared" si="3"/>
        <v>[Ar] 4s2 3d8</v>
      </c>
      <c r="AD33" s="23">
        <v>1.62</v>
      </c>
      <c r="AE33" s="23">
        <v>0.69</v>
      </c>
      <c r="AF33" s="23">
        <v>1.15</v>
      </c>
      <c r="AG33" s="25"/>
      <c r="AH33" s="25"/>
      <c r="AI33" s="25">
        <v>124</v>
      </c>
      <c r="AJ33" s="25"/>
      <c r="AK33" s="25">
        <v>83</v>
      </c>
      <c r="AL33" s="25">
        <v>72</v>
      </c>
      <c r="AM33" s="23">
        <v>6.59</v>
      </c>
      <c r="AN33" s="23" t="s">
        <v>371</v>
      </c>
      <c r="AO33" s="23" t="s">
        <v>403</v>
      </c>
      <c r="AP33" s="23">
        <v>0.143</v>
      </c>
      <c r="AQ33" s="23">
        <v>0.44</v>
      </c>
      <c r="AR33" s="23">
        <v>17.47</v>
      </c>
      <c r="AS33" s="23">
        <v>370.4</v>
      </c>
      <c r="AT33" s="23">
        <v>90.7</v>
      </c>
      <c r="AU33">
        <v>84</v>
      </c>
      <c r="AV33">
        <v>5.6E-14</v>
      </c>
      <c r="AW33">
        <v>1E-05</v>
      </c>
      <c r="AX33" s="2"/>
      <c r="AY33" s="25" t="s">
        <v>1065</v>
      </c>
      <c r="AZ33" s="25" t="s">
        <v>990</v>
      </c>
      <c r="BA33" s="25" t="s">
        <v>1066</v>
      </c>
      <c r="BB33" s="25" t="s">
        <v>914</v>
      </c>
      <c r="BC33" s="25"/>
      <c r="BD33" s="25" t="s">
        <v>1067</v>
      </c>
      <c r="BE33" s="25" t="s">
        <v>1068</v>
      </c>
      <c r="BF33" s="25" t="s">
        <v>847</v>
      </c>
      <c r="BG33" s="25" t="s">
        <v>1069</v>
      </c>
      <c r="BH33" s="25" t="s">
        <v>941</v>
      </c>
      <c r="BI33" s="25" t="s">
        <v>847</v>
      </c>
      <c r="BJ33" s="25" t="s">
        <v>1070</v>
      </c>
      <c r="BK33" s="25" t="s">
        <v>1071</v>
      </c>
      <c r="BL33" s="25" t="s">
        <v>1072</v>
      </c>
      <c r="BM33" s="25">
        <v>6.8</v>
      </c>
      <c r="BN33" s="25">
        <v>430</v>
      </c>
      <c r="BO33" s="25">
        <v>1751</v>
      </c>
      <c r="BP33" s="28">
        <v>4.69284691927723</v>
      </c>
      <c r="BQ33" s="25">
        <v>1.9</v>
      </c>
      <c r="BR33" s="25">
        <v>7.7</v>
      </c>
      <c r="BS33" s="25">
        <v>0.76</v>
      </c>
      <c r="BT33" s="25" t="s">
        <v>1561</v>
      </c>
      <c r="BU33" s="25" t="s">
        <v>1561</v>
      </c>
    </row>
    <row r="34" spans="1:73" ht="12.75" customHeight="1">
      <c r="A34" s="3">
        <v>29</v>
      </c>
      <c r="B34" s="3" t="s">
        <v>78</v>
      </c>
      <c r="C34" s="3">
        <v>11</v>
      </c>
      <c r="D34" s="3" t="s">
        <v>252</v>
      </c>
      <c r="E34" s="3">
        <v>4</v>
      </c>
      <c r="F34" s="3" t="s">
        <v>79</v>
      </c>
      <c r="G34" s="3" t="s">
        <v>536</v>
      </c>
      <c r="H34" s="3" t="s">
        <v>791</v>
      </c>
      <c r="I34" s="3" t="s">
        <v>741</v>
      </c>
      <c r="J34" s="3" t="s">
        <v>644</v>
      </c>
      <c r="K34" s="4" t="str">
        <f t="shared" si="5"/>
        <v>63.55</v>
      </c>
      <c r="L34" s="4">
        <v>63.546</v>
      </c>
      <c r="M34" s="4">
        <v>1083</v>
      </c>
      <c r="N34" s="4">
        <v>2567</v>
      </c>
      <c r="O34" s="26" t="s">
        <v>336</v>
      </c>
      <c r="P34" s="13">
        <v>8.96</v>
      </c>
      <c r="Q34">
        <v>1.9</v>
      </c>
      <c r="R34">
        <v>7.7264</v>
      </c>
      <c r="S34">
        <v>20.292</v>
      </c>
      <c r="T34">
        <v>36.83</v>
      </c>
      <c r="U34" s="13">
        <f t="shared" si="1"/>
        <v>745</v>
      </c>
      <c r="V34" s="13">
        <f t="shared" si="7"/>
        <v>1958</v>
      </c>
      <c r="W34" s="13">
        <f t="shared" si="8"/>
        <v>3554</v>
      </c>
      <c r="X34" s="9">
        <v>1.24</v>
      </c>
      <c r="Y34" s="13">
        <f t="shared" si="2"/>
        <v>120</v>
      </c>
      <c r="Z34" s="5" t="s">
        <v>266</v>
      </c>
      <c r="AA34" s="5" t="s">
        <v>266</v>
      </c>
      <c r="AB34" t="str">
        <f t="shared" si="9"/>
        <v>[Ar] 4s2 3d9</v>
      </c>
      <c r="AC34" t="s">
        <v>351</v>
      </c>
      <c r="AD34" s="23">
        <v>1.57</v>
      </c>
      <c r="AE34" s="23">
        <v>0.73</v>
      </c>
      <c r="AF34" s="23">
        <v>1.17</v>
      </c>
      <c r="AG34" s="25"/>
      <c r="AH34" s="25"/>
      <c r="AI34" s="25">
        <v>128</v>
      </c>
      <c r="AJ34" s="25">
        <v>91</v>
      </c>
      <c r="AK34" s="25">
        <v>87</v>
      </c>
      <c r="AL34" s="25">
        <v>68</v>
      </c>
      <c r="AM34" s="23">
        <v>7.1</v>
      </c>
      <c r="AN34" s="23" t="s">
        <v>371</v>
      </c>
      <c r="AO34" s="23" t="s">
        <v>404</v>
      </c>
      <c r="AP34" s="23">
        <v>0.596</v>
      </c>
      <c r="AQ34" s="23">
        <v>0.38</v>
      </c>
      <c r="AR34" s="23">
        <v>13.05</v>
      </c>
      <c r="AS34" s="23">
        <v>300.3</v>
      </c>
      <c r="AT34" s="23">
        <v>401</v>
      </c>
      <c r="AU34">
        <v>60</v>
      </c>
      <c r="AV34">
        <v>2.5E-14</v>
      </c>
      <c r="AW34">
        <v>0.0001</v>
      </c>
      <c r="AX34" s="2"/>
      <c r="AY34" s="25" t="s">
        <v>1073</v>
      </c>
      <c r="AZ34" s="25" t="s">
        <v>1074</v>
      </c>
      <c r="BA34" s="25" t="s">
        <v>1075</v>
      </c>
      <c r="BB34" s="25" t="s">
        <v>914</v>
      </c>
      <c r="BC34" s="25">
        <v>2.75</v>
      </c>
      <c r="BD34" s="25" t="s">
        <v>1076</v>
      </c>
      <c r="BE34" s="25" t="s">
        <v>1077</v>
      </c>
      <c r="BF34" s="25" t="s">
        <v>847</v>
      </c>
      <c r="BG34" s="25" t="s">
        <v>847</v>
      </c>
      <c r="BH34" s="25" t="s">
        <v>1078</v>
      </c>
      <c r="BI34" s="25"/>
      <c r="BJ34" s="25" t="s">
        <v>1079</v>
      </c>
      <c r="BK34" s="25" t="s">
        <v>1080</v>
      </c>
      <c r="BL34" s="25" t="s">
        <v>1081</v>
      </c>
      <c r="BM34" s="25">
        <v>6.7</v>
      </c>
      <c r="BN34" s="25">
        <v>338</v>
      </c>
      <c r="BO34" s="25"/>
      <c r="BP34" s="28">
        <v>2.717670503002262</v>
      </c>
      <c r="BQ34" s="25">
        <v>1.7</v>
      </c>
      <c r="BR34" s="25">
        <v>2.7</v>
      </c>
      <c r="BS34" s="25">
        <v>0.24</v>
      </c>
      <c r="BT34" s="25"/>
      <c r="BU34" s="25" t="s">
        <v>1560</v>
      </c>
    </row>
    <row r="35" spans="1:73" ht="12.75" customHeight="1">
      <c r="A35" s="3">
        <v>30</v>
      </c>
      <c r="B35" s="3" t="s">
        <v>80</v>
      </c>
      <c r="C35" s="3">
        <v>12</v>
      </c>
      <c r="D35" s="3" t="s">
        <v>253</v>
      </c>
      <c r="E35" s="3">
        <v>4</v>
      </c>
      <c r="F35" s="3" t="s">
        <v>81</v>
      </c>
      <c r="G35" s="3" t="s">
        <v>537</v>
      </c>
      <c r="H35" s="3" t="s">
        <v>81</v>
      </c>
      <c r="I35" s="3" t="s">
        <v>81</v>
      </c>
      <c r="J35" s="3" t="s">
        <v>645</v>
      </c>
      <c r="K35" s="4" t="str">
        <f t="shared" si="5"/>
        <v>65.38</v>
      </c>
      <c r="L35" s="4">
        <v>65.38</v>
      </c>
      <c r="M35" s="4">
        <v>419.6</v>
      </c>
      <c r="N35" s="4">
        <v>906</v>
      </c>
      <c r="O35" s="26" t="s">
        <v>336</v>
      </c>
      <c r="P35" s="13">
        <v>7.13</v>
      </c>
      <c r="Q35">
        <v>1.65</v>
      </c>
      <c r="R35">
        <v>9.3941</v>
      </c>
      <c r="S35">
        <v>17.964</v>
      </c>
      <c r="T35">
        <v>39.722</v>
      </c>
      <c r="U35" s="13">
        <f t="shared" si="1"/>
        <v>906</v>
      </c>
      <c r="V35" s="13">
        <f t="shared" si="7"/>
        <v>1733</v>
      </c>
      <c r="W35" s="13">
        <f t="shared" si="8"/>
        <v>3833</v>
      </c>
      <c r="X35" s="9" t="s">
        <v>500</v>
      </c>
      <c r="Y35" s="13" t="str">
        <f t="shared" si="2"/>
        <v>&lt;0</v>
      </c>
      <c r="Z35" s="5" t="s">
        <v>237</v>
      </c>
      <c r="AA35" s="5" t="s">
        <v>237</v>
      </c>
      <c r="AB35" t="str">
        <f t="shared" si="9"/>
        <v>[Ar] 4s2 3d10</v>
      </c>
      <c r="AC35" t="str">
        <f t="shared" si="3"/>
        <v>[Ar] 4s2 3d10</v>
      </c>
      <c r="AD35" s="23">
        <v>1.53</v>
      </c>
      <c r="AE35" s="23">
        <v>0.74</v>
      </c>
      <c r="AF35" s="23">
        <v>1.25</v>
      </c>
      <c r="AG35" s="25"/>
      <c r="AH35" s="25"/>
      <c r="AI35" s="25">
        <v>134</v>
      </c>
      <c r="AJ35" s="25"/>
      <c r="AK35" s="25">
        <v>88</v>
      </c>
      <c r="AL35" s="25"/>
      <c r="AM35" s="23">
        <v>9.2</v>
      </c>
      <c r="AN35" s="23" t="s">
        <v>367</v>
      </c>
      <c r="AO35" s="23" t="s">
        <v>405</v>
      </c>
      <c r="AP35" s="23">
        <v>0.166</v>
      </c>
      <c r="AQ35" s="23">
        <v>0.39</v>
      </c>
      <c r="AR35" s="23">
        <v>7.322</v>
      </c>
      <c r="AS35" s="23">
        <v>115.3</v>
      </c>
      <c r="AT35" s="23">
        <v>116</v>
      </c>
      <c r="AU35">
        <v>70</v>
      </c>
      <c r="AV35">
        <v>0.0049</v>
      </c>
      <c r="AW35">
        <v>0.0033</v>
      </c>
      <c r="AX35" s="2"/>
      <c r="AY35" s="25" t="s">
        <v>1082</v>
      </c>
      <c r="AZ35" s="25" t="s">
        <v>855</v>
      </c>
      <c r="BA35" s="25" t="s">
        <v>1083</v>
      </c>
      <c r="BB35" s="25" t="s">
        <v>1084</v>
      </c>
      <c r="BC35" s="25">
        <v>2.5</v>
      </c>
      <c r="BD35" s="25" t="s">
        <v>1085</v>
      </c>
      <c r="BE35" s="25" t="s">
        <v>1086</v>
      </c>
      <c r="BF35" s="25" t="s">
        <v>847</v>
      </c>
      <c r="BG35" s="25" t="s">
        <v>1087</v>
      </c>
      <c r="BH35" s="25" t="s">
        <v>1088</v>
      </c>
      <c r="BI35" s="25" t="s">
        <v>1089</v>
      </c>
      <c r="BJ35" s="25" t="s">
        <v>1090</v>
      </c>
      <c r="BK35" s="25" t="s">
        <v>1091</v>
      </c>
      <c r="BL35" s="25" t="s">
        <v>1092</v>
      </c>
      <c r="BM35" s="25">
        <v>6.4</v>
      </c>
      <c r="BN35" s="25">
        <v>131</v>
      </c>
      <c r="BO35" s="25">
        <v>1600</v>
      </c>
      <c r="BP35" s="28">
        <v>3.1003705451175625</v>
      </c>
      <c r="BQ35" s="25">
        <v>1.79</v>
      </c>
      <c r="BR35" s="25">
        <v>3.7</v>
      </c>
      <c r="BS35" s="25">
        <v>0.12</v>
      </c>
      <c r="BT35" s="25"/>
      <c r="BU35" s="25" t="s">
        <v>1560</v>
      </c>
    </row>
    <row r="36" spans="1:73" ht="12.75" customHeight="1">
      <c r="A36" s="3">
        <v>31</v>
      </c>
      <c r="B36" s="3" t="s">
        <v>82</v>
      </c>
      <c r="C36" s="3">
        <v>13</v>
      </c>
      <c r="D36" s="3" t="s">
        <v>254</v>
      </c>
      <c r="E36" s="3">
        <v>4</v>
      </c>
      <c r="F36" s="3" t="s">
        <v>83</v>
      </c>
      <c r="G36" s="3" t="s">
        <v>538</v>
      </c>
      <c r="H36" s="3" t="s">
        <v>83</v>
      </c>
      <c r="I36" s="3" t="s">
        <v>742</v>
      </c>
      <c r="J36" s="3" t="s">
        <v>646</v>
      </c>
      <c r="K36" s="4" t="str">
        <f t="shared" si="5"/>
        <v>69.72</v>
      </c>
      <c r="L36" s="4">
        <v>69.723</v>
      </c>
      <c r="M36" s="4">
        <v>29.8</v>
      </c>
      <c r="N36" s="4">
        <v>2403</v>
      </c>
      <c r="O36" s="26" t="s">
        <v>336</v>
      </c>
      <c r="P36" s="13">
        <v>5.9</v>
      </c>
      <c r="Q36">
        <v>1.81</v>
      </c>
      <c r="R36">
        <v>5.9993</v>
      </c>
      <c r="S36">
        <v>20.51</v>
      </c>
      <c r="T36">
        <v>30.71</v>
      </c>
      <c r="U36" s="13">
        <f t="shared" si="1"/>
        <v>579</v>
      </c>
      <c r="V36" s="13">
        <f t="shared" si="7"/>
        <v>1979</v>
      </c>
      <c r="W36" s="13">
        <f t="shared" si="8"/>
        <v>2963</v>
      </c>
      <c r="X36" s="9">
        <v>0.3</v>
      </c>
      <c r="Y36" s="13">
        <f t="shared" si="2"/>
        <v>29</v>
      </c>
      <c r="Z36" s="5" t="s">
        <v>238</v>
      </c>
      <c r="AA36" s="5" t="s">
        <v>238</v>
      </c>
      <c r="AB36" t="str">
        <f aca="true" t="shared" si="10" ref="AB36:AB41">CONCATENATE(AB$35," ",E36,"p",MIN(A36-A$35,6))</f>
        <v>[Ar] 4s2 3d10 4p1</v>
      </c>
      <c r="AC36" t="str">
        <f t="shared" si="3"/>
        <v>[Ar] 4s2 3d10 4p1</v>
      </c>
      <c r="AD36" s="23">
        <v>1.81</v>
      </c>
      <c r="AE36" s="23">
        <v>0.62</v>
      </c>
      <c r="AF36" s="23">
        <v>1.26</v>
      </c>
      <c r="AG36" s="25"/>
      <c r="AH36" s="25"/>
      <c r="AI36" s="25">
        <v>135</v>
      </c>
      <c r="AJ36" s="25"/>
      <c r="AK36" s="25"/>
      <c r="AL36" s="25">
        <v>76</v>
      </c>
      <c r="AM36" s="23">
        <v>11.8</v>
      </c>
      <c r="AN36" s="23" t="s">
        <v>373</v>
      </c>
      <c r="AO36" s="23" t="s">
        <v>406</v>
      </c>
      <c r="AP36" s="23">
        <v>0.0678</v>
      </c>
      <c r="AQ36" s="23">
        <v>0.37</v>
      </c>
      <c r="AR36" s="23">
        <v>5.59</v>
      </c>
      <c r="AS36" s="23">
        <v>258.7</v>
      </c>
      <c r="AT36" s="23">
        <v>40.6</v>
      </c>
      <c r="AU36">
        <v>19</v>
      </c>
      <c r="AV36">
        <v>3E-05</v>
      </c>
      <c r="AX36" s="2"/>
      <c r="AY36" s="25" t="s">
        <v>936</v>
      </c>
      <c r="AZ36" s="25" t="s">
        <v>1093</v>
      </c>
      <c r="BA36" s="25" t="s">
        <v>1094</v>
      </c>
      <c r="BB36" s="25" t="s">
        <v>1095</v>
      </c>
      <c r="BC36" s="25">
        <v>1.5</v>
      </c>
      <c r="BD36" s="25" t="s">
        <v>1096</v>
      </c>
      <c r="BE36" s="25" t="s">
        <v>1097</v>
      </c>
      <c r="BF36" s="25" t="s">
        <v>847</v>
      </c>
      <c r="BG36" s="25" t="s">
        <v>1098</v>
      </c>
      <c r="BH36" s="25"/>
      <c r="BI36" s="25" t="s">
        <v>1099</v>
      </c>
      <c r="BJ36" s="25" t="s">
        <v>1100</v>
      </c>
      <c r="BK36" s="25" t="s">
        <v>1101</v>
      </c>
      <c r="BL36" s="25" t="s">
        <v>1102</v>
      </c>
      <c r="BM36" s="25">
        <v>8.1</v>
      </c>
      <c r="BN36" s="25">
        <v>286</v>
      </c>
      <c r="BO36" s="25">
        <v>1875</v>
      </c>
      <c r="BP36" s="28">
        <v>1.5774917998372253</v>
      </c>
      <c r="BQ36" s="25">
        <v>1.2</v>
      </c>
      <c r="BR36" s="25">
        <v>220</v>
      </c>
      <c r="BS36" s="25"/>
      <c r="BT36" s="25"/>
      <c r="BU36" s="25"/>
    </row>
    <row r="37" spans="1:73" ht="12.75" customHeight="1">
      <c r="A37" s="3">
        <v>32</v>
      </c>
      <c r="B37" s="3" t="s">
        <v>84</v>
      </c>
      <c r="C37" s="3">
        <v>14</v>
      </c>
      <c r="D37" s="3" t="s">
        <v>255</v>
      </c>
      <c r="E37" s="3">
        <v>4</v>
      </c>
      <c r="F37" s="3" t="s">
        <v>85</v>
      </c>
      <c r="G37" s="3" t="s">
        <v>539</v>
      </c>
      <c r="H37" s="3" t="s">
        <v>85</v>
      </c>
      <c r="I37" s="3" t="s">
        <v>647</v>
      </c>
      <c r="J37" s="3" t="s">
        <v>647</v>
      </c>
      <c r="K37" s="4" t="str">
        <f t="shared" si="5"/>
        <v>72.63</v>
      </c>
      <c r="L37" s="4">
        <v>72.63</v>
      </c>
      <c r="M37" s="4">
        <v>947.4</v>
      </c>
      <c r="N37" s="4">
        <v>2830</v>
      </c>
      <c r="O37" s="26" t="s">
        <v>336</v>
      </c>
      <c r="P37" s="13">
        <v>5.32</v>
      </c>
      <c r="Q37">
        <v>2.01</v>
      </c>
      <c r="R37">
        <v>7.9</v>
      </c>
      <c r="S37">
        <v>15.934</v>
      </c>
      <c r="T37">
        <v>34.22</v>
      </c>
      <c r="U37" s="13">
        <f t="shared" si="1"/>
        <v>762</v>
      </c>
      <c r="V37" s="13">
        <f t="shared" si="7"/>
        <v>1537</v>
      </c>
      <c r="W37" s="13">
        <f t="shared" si="8"/>
        <v>3302</v>
      </c>
      <c r="X37" s="9">
        <v>1.23</v>
      </c>
      <c r="Y37" s="13">
        <f t="shared" si="2"/>
        <v>119</v>
      </c>
      <c r="Z37" s="5" t="s">
        <v>267</v>
      </c>
      <c r="AA37" s="5" t="s">
        <v>267</v>
      </c>
      <c r="AB37" t="str">
        <f t="shared" si="10"/>
        <v>[Ar] 4s2 3d10 4p2</v>
      </c>
      <c r="AC37" t="str">
        <f t="shared" si="3"/>
        <v>[Ar] 4s2 3d10 4p2</v>
      </c>
      <c r="AD37" s="23">
        <v>1.52</v>
      </c>
      <c r="AE37" s="23">
        <v>0.53</v>
      </c>
      <c r="AF37" s="23">
        <v>1.22</v>
      </c>
      <c r="AG37" s="25"/>
      <c r="AH37" s="25"/>
      <c r="AI37" s="25">
        <v>122.3</v>
      </c>
      <c r="AJ37" s="25"/>
      <c r="AK37" s="25">
        <v>87</v>
      </c>
      <c r="AL37" s="25"/>
      <c r="AM37" s="23">
        <v>13.6</v>
      </c>
      <c r="AN37" s="23" t="s">
        <v>371</v>
      </c>
      <c r="AO37" s="23" t="s">
        <v>407</v>
      </c>
      <c r="AP37" s="23">
        <v>1.45E-08</v>
      </c>
      <c r="AQ37" s="23">
        <v>0.32</v>
      </c>
      <c r="AR37" s="23">
        <v>36.94</v>
      </c>
      <c r="AS37" s="23">
        <v>330.9</v>
      </c>
      <c r="AT37" s="23">
        <v>59.9</v>
      </c>
      <c r="AU37">
        <v>1.5</v>
      </c>
      <c r="AV37">
        <v>5E-05</v>
      </c>
      <c r="AX37" s="2"/>
      <c r="AY37" s="25" t="s">
        <v>1103</v>
      </c>
      <c r="AZ37" s="25" t="s">
        <v>947</v>
      </c>
      <c r="BA37" s="25" t="s">
        <v>1104</v>
      </c>
      <c r="BB37" s="25" t="s">
        <v>1105</v>
      </c>
      <c r="BC37" s="25"/>
      <c r="BD37" s="25" t="s">
        <v>1106</v>
      </c>
      <c r="BE37" s="25" t="s">
        <v>1107</v>
      </c>
      <c r="BF37" s="25" t="s">
        <v>847</v>
      </c>
      <c r="BG37" s="25" t="s">
        <v>847</v>
      </c>
      <c r="BH37" s="25" t="s">
        <v>1108</v>
      </c>
      <c r="BI37" s="25" t="s">
        <v>847</v>
      </c>
      <c r="BJ37" s="25" t="s">
        <v>1109</v>
      </c>
      <c r="BK37" s="25" t="s">
        <v>1110</v>
      </c>
      <c r="BL37" s="25" t="s">
        <v>1111</v>
      </c>
      <c r="BM37" s="25">
        <v>6.1</v>
      </c>
      <c r="BN37" s="25">
        <v>377</v>
      </c>
      <c r="BO37" s="25">
        <v>1886</v>
      </c>
      <c r="BP37" s="28">
        <v>2.0755469613925306</v>
      </c>
      <c r="BQ37" s="25">
        <v>0.7</v>
      </c>
      <c r="BR37" s="25">
        <v>360</v>
      </c>
      <c r="BS37" s="25"/>
      <c r="BT37" s="25"/>
      <c r="BU37" s="25"/>
    </row>
    <row r="38" spans="1:73" ht="12.75" customHeight="1">
      <c r="A38" s="3">
        <v>33</v>
      </c>
      <c r="B38" s="3" t="s">
        <v>86</v>
      </c>
      <c r="C38" s="3">
        <v>15</v>
      </c>
      <c r="D38" s="3" t="s">
        <v>256</v>
      </c>
      <c r="E38" s="3">
        <v>4</v>
      </c>
      <c r="F38" s="3" t="s">
        <v>87</v>
      </c>
      <c r="G38" s="3" t="s">
        <v>540</v>
      </c>
      <c r="H38" s="3" t="s">
        <v>87</v>
      </c>
      <c r="I38" s="3" t="s">
        <v>743</v>
      </c>
      <c r="J38" s="3" t="s">
        <v>648</v>
      </c>
      <c r="K38" s="4" t="str">
        <f t="shared" si="5"/>
        <v>74.92</v>
      </c>
      <c r="L38" s="4">
        <v>74.921595</v>
      </c>
      <c r="M38" s="2">
        <v>817</v>
      </c>
      <c r="N38" s="4">
        <v>617</v>
      </c>
      <c r="O38" s="26" t="s">
        <v>336</v>
      </c>
      <c r="P38" s="13">
        <v>5.73</v>
      </c>
      <c r="Q38">
        <v>2.18</v>
      </c>
      <c r="R38">
        <v>9.8152</v>
      </c>
      <c r="S38">
        <v>18.633</v>
      </c>
      <c r="T38">
        <v>28.351</v>
      </c>
      <c r="U38" s="13">
        <f t="shared" si="1"/>
        <v>947</v>
      </c>
      <c r="V38" s="13">
        <f t="shared" si="7"/>
        <v>1798</v>
      </c>
      <c r="W38" s="13">
        <f t="shared" si="8"/>
        <v>2735</v>
      </c>
      <c r="X38" s="9">
        <v>0.81</v>
      </c>
      <c r="Y38" s="13">
        <f t="shared" si="2"/>
        <v>78</v>
      </c>
      <c r="Z38" s="5" t="s">
        <v>268</v>
      </c>
      <c r="AA38" s="5" t="s">
        <v>240</v>
      </c>
      <c r="AB38" t="str">
        <f t="shared" si="10"/>
        <v>[Ar] 4s2 3d10 4p3</v>
      </c>
      <c r="AC38" t="str">
        <f t="shared" si="3"/>
        <v>[Ar] 4s2 3d10 4p3</v>
      </c>
      <c r="AD38" s="23">
        <v>1.33</v>
      </c>
      <c r="AE38" s="23">
        <v>0.58</v>
      </c>
      <c r="AF38" s="23">
        <v>1.2</v>
      </c>
      <c r="AG38" s="25"/>
      <c r="AH38" s="25"/>
      <c r="AI38" s="25">
        <v>120</v>
      </c>
      <c r="AJ38" s="25"/>
      <c r="AK38" s="25"/>
      <c r="AL38" s="25">
        <v>72</v>
      </c>
      <c r="AM38" s="23">
        <v>13.1</v>
      </c>
      <c r="AN38" s="23" t="s">
        <v>369</v>
      </c>
      <c r="AO38" s="23" t="s">
        <v>408</v>
      </c>
      <c r="AP38" s="23">
        <v>0.0345</v>
      </c>
      <c r="AQ38" s="23">
        <v>0.33</v>
      </c>
      <c r="AR38" s="23" t="s">
        <v>307</v>
      </c>
      <c r="AS38" s="23">
        <v>34.76</v>
      </c>
      <c r="AT38" s="23">
        <v>50</v>
      </c>
      <c r="AU38">
        <v>1.8</v>
      </c>
      <c r="AV38">
        <v>0.0037</v>
      </c>
      <c r="AX38" s="2" t="s">
        <v>231</v>
      </c>
      <c r="AY38" s="25" t="s">
        <v>1112</v>
      </c>
      <c r="AZ38" s="25" t="s">
        <v>1018</v>
      </c>
      <c r="BA38" s="25" t="s">
        <v>1113</v>
      </c>
      <c r="BB38" s="25" t="s">
        <v>369</v>
      </c>
      <c r="BC38" s="25">
        <v>3.5</v>
      </c>
      <c r="BD38" s="25" t="s">
        <v>1114</v>
      </c>
      <c r="BE38" s="25" t="s">
        <v>1115</v>
      </c>
      <c r="BF38" s="25" t="s">
        <v>847</v>
      </c>
      <c r="BG38" s="25" t="s">
        <v>847</v>
      </c>
      <c r="BH38" s="25" t="s">
        <v>1116</v>
      </c>
      <c r="BI38" s="25" t="s">
        <v>847</v>
      </c>
      <c r="BJ38" s="25" t="s">
        <v>1117</v>
      </c>
      <c r="BK38" s="25" t="s">
        <v>1118</v>
      </c>
      <c r="BL38" s="25" t="s">
        <v>1119</v>
      </c>
      <c r="BM38" s="25">
        <v>4.3</v>
      </c>
      <c r="BN38" s="25">
        <v>302</v>
      </c>
      <c r="BO38" s="25">
        <v>1600</v>
      </c>
      <c r="BP38" s="28">
        <v>0.8169038393756601</v>
      </c>
      <c r="BQ38" s="25">
        <v>0.3</v>
      </c>
      <c r="BR38" s="25">
        <v>320</v>
      </c>
      <c r="BS38" s="25"/>
      <c r="BT38" s="25"/>
      <c r="BU38" s="25" t="s">
        <v>1561</v>
      </c>
    </row>
    <row r="39" spans="1:73" ht="12.75" customHeight="1">
      <c r="A39" s="3">
        <v>34</v>
      </c>
      <c r="B39" s="3" t="s">
        <v>88</v>
      </c>
      <c r="C39" s="3">
        <v>16</v>
      </c>
      <c r="D39" s="3" t="s">
        <v>257</v>
      </c>
      <c r="E39" s="3">
        <v>4</v>
      </c>
      <c r="F39" s="3" t="s">
        <v>89</v>
      </c>
      <c r="G39" s="3" t="s">
        <v>541</v>
      </c>
      <c r="H39" s="3" t="s">
        <v>792</v>
      </c>
      <c r="I39" s="3" t="s">
        <v>649</v>
      </c>
      <c r="J39" s="3" t="s">
        <v>649</v>
      </c>
      <c r="K39" s="4" t="str">
        <f t="shared" si="5"/>
        <v>78.97</v>
      </c>
      <c r="L39" s="4">
        <v>78.971</v>
      </c>
      <c r="M39" s="4">
        <v>217</v>
      </c>
      <c r="N39" s="4">
        <v>685</v>
      </c>
      <c r="O39" s="26" t="s">
        <v>336</v>
      </c>
      <c r="P39" s="13">
        <v>4.79</v>
      </c>
      <c r="Q39">
        <v>2.55</v>
      </c>
      <c r="R39">
        <v>9.7524</v>
      </c>
      <c r="S39">
        <v>21.19</v>
      </c>
      <c r="T39">
        <v>30.82</v>
      </c>
      <c r="U39" s="13">
        <f t="shared" si="1"/>
        <v>941</v>
      </c>
      <c r="V39" s="13">
        <f t="shared" si="7"/>
        <v>2045</v>
      </c>
      <c r="W39" s="13">
        <f t="shared" si="8"/>
        <v>2974</v>
      </c>
      <c r="X39" s="9">
        <v>2.02</v>
      </c>
      <c r="Y39" s="13">
        <f t="shared" si="2"/>
        <v>195</v>
      </c>
      <c r="Z39" s="5" t="s">
        <v>269</v>
      </c>
      <c r="AA39" s="5" t="s">
        <v>241</v>
      </c>
      <c r="AB39" t="str">
        <f t="shared" si="10"/>
        <v>[Ar] 4s2 3d10 4p4</v>
      </c>
      <c r="AC39" t="str">
        <f t="shared" si="3"/>
        <v>[Ar] 4s2 3d10 4p4</v>
      </c>
      <c r="AD39" s="23">
        <v>1.22</v>
      </c>
      <c r="AE39" s="23">
        <v>0.5</v>
      </c>
      <c r="AF39" s="23">
        <v>1.16</v>
      </c>
      <c r="AG39" s="25">
        <v>184</v>
      </c>
      <c r="AH39" s="25"/>
      <c r="AI39" s="25">
        <v>119</v>
      </c>
      <c r="AJ39" s="25"/>
      <c r="AK39" s="25"/>
      <c r="AL39" s="25"/>
      <c r="AM39" s="23">
        <v>16.45</v>
      </c>
      <c r="AN39" s="23" t="s">
        <v>367</v>
      </c>
      <c r="AO39" s="23" t="s">
        <v>409</v>
      </c>
      <c r="AP39" s="23">
        <v>1E-12</v>
      </c>
      <c r="AQ39" s="23">
        <v>0.32</v>
      </c>
      <c r="AR39" s="23">
        <v>6.694</v>
      </c>
      <c r="AS39" s="23">
        <v>37.7</v>
      </c>
      <c r="AT39" s="23">
        <v>2.04</v>
      </c>
      <c r="AU39">
        <v>0.05</v>
      </c>
      <c r="AV39">
        <v>0.0002</v>
      </c>
      <c r="AX39" s="2"/>
      <c r="AY39" s="25" t="s">
        <v>1120</v>
      </c>
      <c r="AZ39" s="25" t="s">
        <v>877</v>
      </c>
      <c r="BA39" s="25" t="s">
        <v>1121</v>
      </c>
      <c r="BB39" s="25" t="s">
        <v>1122</v>
      </c>
      <c r="BC39" s="25">
        <v>2</v>
      </c>
      <c r="BD39" s="25" t="s">
        <v>1123</v>
      </c>
      <c r="BE39" s="25" t="s">
        <v>1124</v>
      </c>
      <c r="BF39" s="25"/>
      <c r="BG39" s="25" t="s">
        <v>847</v>
      </c>
      <c r="BH39" s="25" t="s">
        <v>1125</v>
      </c>
      <c r="BI39" s="25"/>
      <c r="BJ39" s="25" t="s">
        <v>1126</v>
      </c>
      <c r="BK39" s="25" t="s">
        <v>1127</v>
      </c>
      <c r="BL39" s="25" t="s">
        <v>1128</v>
      </c>
      <c r="BM39" s="25">
        <v>3.8</v>
      </c>
      <c r="BN39" s="25">
        <v>227</v>
      </c>
      <c r="BO39" s="25">
        <v>1818</v>
      </c>
      <c r="BP39" s="28">
        <v>1.79309160017658</v>
      </c>
      <c r="BQ39" s="25">
        <v>-1.3</v>
      </c>
      <c r="BR39" s="25">
        <v>14</v>
      </c>
      <c r="BS39" s="25"/>
      <c r="BT39" s="25" t="s">
        <v>1561</v>
      </c>
      <c r="BU39" s="25" t="s">
        <v>1560</v>
      </c>
    </row>
    <row r="40" spans="1:73" ht="12.75" customHeight="1">
      <c r="A40" s="3">
        <v>35</v>
      </c>
      <c r="B40" s="3" t="s">
        <v>90</v>
      </c>
      <c r="C40" s="3">
        <v>17</v>
      </c>
      <c r="D40" s="3" t="s">
        <v>258</v>
      </c>
      <c r="E40" s="3">
        <v>4</v>
      </c>
      <c r="F40" s="3" t="s">
        <v>91</v>
      </c>
      <c r="G40" s="3" t="s">
        <v>542</v>
      </c>
      <c r="H40" s="3" t="s">
        <v>793</v>
      </c>
      <c r="I40" s="3" t="s">
        <v>650</v>
      </c>
      <c r="J40" s="3" t="s">
        <v>650</v>
      </c>
      <c r="K40" s="4" t="str">
        <f t="shared" si="5"/>
        <v>79.90</v>
      </c>
      <c r="L40" s="4">
        <f>AVERAGE(79.901,79.907)</f>
        <v>79.904</v>
      </c>
      <c r="M40" s="4">
        <v>-7.2</v>
      </c>
      <c r="N40" s="4">
        <v>58.8</v>
      </c>
      <c r="O40" s="26" t="s">
        <v>827</v>
      </c>
      <c r="P40" s="13">
        <v>3.12</v>
      </c>
      <c r="Q40">
        <v>2.96</v>
      </c>
      <c r="R40">
        <v>11.8138</v>
      </c>
      <c r="S40">
        <v>21.8</v>
      </c>
      <c r="T40">
        <v>36</v>
      </c>
      <c r="U40" s="13">
        <f t="shared" si="1"/>
        <v>1140</v>
      </c>
      <c r="V40" s="13">
        <f t="shared" si="7"/>
        <v>2103</v>
      </c>
      <c r="W40" s="13">
        <f t="shared" si="8"/>
        <v>3473</v>
      </c>
      <c r="X40" s="9">
        <v>3.36</v>
      </c>
      <c r="Y40" s="13">
        <f t="shared" si="2"/>
        <v>324</v>
      </c>
      <c r="Z40" s="5" t="s">
        <v>270</v>
      </c>
      <c r="AA40" s="5" t="s">
        <v>242</v>
      </c>
      <c r="AB40" t="str">
        <f t="shared" si="10"/>
        <v>[Ar] 4s2 3d10 4p5</v>
      </c>
      <c r="AC40" t="str">
        <f t="shared" si="3"/>
        <v>[Ar] 4s2 3d10 4p5</v>
      </c>
      <c r="AD40" s="23">
        <v>1.12</v>
      </c>
      <c r="AE40" s="23">
        <v>1.96</v>
      </c>
      <c r="AF40" s="23">
        <v>1.14</v>
      </c>
      <c r="AG40" s="25"/>
      <c r="AH40" s="25">
        <v>182</v>
      </c>
      <c r="AI40" s="25">
        <v>114</v>
      </c>
      <c r="AJ40" s="25"/>
      <c r="AK40" s="25"/>
      <c r="AL40" s="25"/>
      <c r="AM40" s="23">
        <v>25.6</v>
      </c>
      <c r="AN40" s="23" t="s">
        <v>373</v>
      </c>
      <c r="AO40" s="23" t="s">
        <v>410</v>
      </c>
      <c r="AP40" s="23" t="s">
        <v>307</v>
      </c>
      <c r="AQ40" s="23">
        <v>0.473</v>
      </c>
      <c r="AR40" s="23">
        <v>5.286</v>
      </c>
      <c r="AS40" s="23">
        <v>15.438</v>
      </c>
      <c r="AT40" s="23">
        <v>0.122</v>
      </c>
      <c r="AU40">
        <v>2.4</v>
      </c>
      <c r="AV40">
        <v>67.3</v>
      </c>
      <c r="AW40">
        <v>0.00029</v>
      </c>
      <c r="AX40" s="2"/>
      <c r="AY40" s="25" t="s">
        <v>1129</v>
      </c>
      <c r="AZ40" s="25" t="s">
        <v>1130</v>
      </c>
      <c r="BA40" s="25" t="s">
        <v>1131</v>
      </c>
      <c r="BB40" s="25" t="s">
        <v>1132</v>
      </c>
      <c r="BC40" s="25"/>
      <c r="BD40" s="25" t="s">
        <v>1133</v>
      </c>
      <c r="BE40" s="25" t="s">
        <v>847</v>
      </c>
      <c r="BF40" s="25" t="s">
        <v>1134</v>
      </c>
      <c r="BG40" s="25" t="s">
        <v>1134</v>
      </c>
      <c r="BH40" s="25"/>
      <c r="BI40" s="25" t="s">
        <v>1135</v>
      </c>
      <c r="BJ40" s="25" t="s">
        <v>1136</v>
      </c>
      <c r="BK40" s="25" t="s">
        <v>1137</v>
      </c>
      <c r="BL40" s="25" t="s">
        <v>1138</v>
      </c>
      <c r="BM40" s="25">
        <v>3.1</v>
      </c>
      <c r="BN40" s="25">
        <v>112</v>
      </c>
      <c r="BO40" s="25">
        <v>1826</v>
      </c>
      <c r="BP40" s="28">
        <v>1.0718820073061253</v>
      </c>
      <c r="BQ40" s="25">
        <v>0.4</v>
      </c>
      <c r="BR40" s="25">
        <v>4.9</v>
      </c>
      <c r="BS40" s="25"/>
      <c r="BT40" s="25" t="s">
        <v>1561</v>
      </c>
      <c r="BU40" s="25" t="s">
        <v>1560</v>
      </c>
    </row>
    <row r="41" spans="1:73" ht="12.75" customHeight="1">
      <c r="A41" s="3">
        <v>36</v>
      </c>
      <c r="B41" s="3" t="s">
        <v>92</v>
      </c>
      <c r="C41" s="3">
        <v>18</v>
      </c>
      <c r="D41" s="3" t="s">
        <v>259</v>
      </c>
      <c r="E41" s="3">
        <v>4</v>
      </c>
      <c r="F41" s="3" t="s">
        <v>93</v>
      </c>
      <c r="G41" s="3" t="s">
        <v>543</v>
      </c>
      <c r="H41" s="3" t="s">
        <v>93</v>
      </c>
      <c r="I41" s="3" t="s">
        <v>744</v>
      </c>
      <c r="J41" s="3" t="s">
        <v>651</v>
      </c>
      <c r="K41" s="4" t="str">
        <f t="shared" si="5"/>
        <v>83.80</v>
      </c>
      <c r="L41" s="4">
        <v>83.798</v>
      </c>
      <c r="M41" s="4">
        <v>-157</v>
      </c>
      <c r="N41" s="4">
        <v>-152</v>
      </c>
      <c r="O41" s="26" t="s">
        <v>826</v>
      </c>
      <c r="P41" s="13">
        <v>0.00374</v>
      </c>
      <c r="Q41">
        <v>3</v>
      </c>
      <c r="R41">
        <v>13.9996</v>
      </c>
      <c r="S41">
        <v>24.359</v>
      </c>
      <c r="T41">
        <v>36.95</v>
      </c>
      <c r="U41" s="13">
        <f t="shared" si="1"/>
        <v>1351</v>
      </c>
      <c r="V41" s="13">
        <f t="shared" si="7"/>
        <v>2350</v>
      </c>
      <c r="W41" s="13">
        <f t="shared" si="8"/>
        <v>3565</v>
      </c>
      <c r="X41" s="9" t="s">
        <v>500</v>
      </c>
      <c r="Y41" s="13" t="str">
        <f t="shared" si="2"/>
        <v>&lt;0</v>
      </c>
      <c r="Z41" s="5" t="s">
        <v>243</v>
      </c>
      <c r="AA41" s="5"/>
      <c r="AB41" t="str">
        <f t="shared" si="10"/>
        <v>[Ar] 4s2 3d10 4p6</v>
      </c>
      <c r="AC41" t="str">
        <f t="shared" si="3"/>
        <v>[Ar] 4s2 3d10 4p6</v>
      </c>
      <c r="AD41" s="23">
        <v>1.03</v>
      </c>
      <c r="AE41" s="23" t="s">
        <v>307</v>
      </c>
      <c r="AF41" s="23">
        <v>1.12</v>
      </c>
      <c r="AG41" s="25"/>
      <c r="AH41" s="25"/>
      <c r="AI41" s="25">
        <v>112</v>
      </c>
      <c r="AJ41" s="25"/>
      <c r="AK41" s="25"/>
      <c r="AL41" s="25"/>
      <c r="AM41" s="23">
        <v>38.9</v>
      </c>
      <c r="AN41" s="23" t="s">
        <v>371</v>
      </c>
      <c r="AO41" s="23" t="s">
        <v>411</v>
      </c>
      <c r="AP41" s="23" t="s">
        <v>307</v>
      </c>
      <c r="AQ41" s="23">
        <v>0.248</v>
      </c>
      <c r="AR41" s="23">
        <v>1.638</v>
      </c>
      <c r="AS41" s="23">
        <v>9.029</v>
      </c>
      <c r="AT41" s="23">
        <v>0.00949</v>
      </c>
      <c r="AU41">
        <v>0.0001</v>
      </c>
      <c r="AV41">
        <v>0.00021</v>
      </c>
      <c r="AX41" s="2"/>
      <c r="AY41" s="25" t="s">
        <v>894</v>
      </c>
      <c r="AZ41" s="25" t="s">
        <v>842</v>
      </c>
      <c r="BA41" s="25" t="s">
        <v>1139</v>
      </c>
      <c r="BB41" s="25" t="s">
        <v>914</v>
      </c>
      <c r="BC41" s="25"/>
      <c r="BD41" s="25" t="s">
        <v>1140</v>
      </c>
      <c r="BE41" s="25" t="s">
        <v>847</v>
      </c>
      <c r="BF41" s="25" t="s">
        <v>847</v>
      </c>
      <c r="BG41" s="25" t="s">
        <v>847</v>
      </c>
      <c r="BH41" s="25" t="s">
        <v>847</v>
      </c>
      <c r="BI41" s="25" t="s">
        <v>847</v>
      </c>
      <c r="BJ41" s="25" t="s">
        <v>847</v>
      </c>
      <c r="BK41" s="25" t="s">
        <v>847</v>
      </c>
      <c r="BL41" s="25" t="s">
        <v>847</v>
      </c>
      <c r="BM41" s="25">
        <v>2.5</v>
      </c>
      <c r="BN41" s="25">
        <v>0</v>
      </c>
      <c r="BO41" s="25">
        <v>1898</v>
      </c>
      <c r="BP41" s="28">
        <v>1.6532125137753435</v>
      </c>
      <c r="BQ41" s="25">
        <v>-4</v>
      </c>
      <c r="BR41" s="25">
        <v>33</v>
      </c>
      <c r="BS41" s="25"/>
      <c r="BT41" s="25" t="s">
        <v>1560</v>
      </c>
      <c r="BU41" s="25" t="s">
        <v>1560</v>
      </c>
    </row>
    <row r="42" spans="1:73" ht="12.75" customHeight="1">
      <c r="A42" s="3">
        <v>37</v>
      </c>
      <c r="B42" s="3" t="s">
        <v>94</v>
      </c>
      <c r="C42" s="3">
        <v>1</v>
      </c>
      <c r="D42" s="3" t="s">
        <v>244</v>
      </c>
      <c r="E42" s="3">
        <v>5</v>
      </c>
      <c r="F42" s="3" t="s">
        <v>95</v>
      </c>
      <c r="G42" s="3" t="s">
        <v>544</v>
      </c>
      <c r="H42" s="3" t="s">
        <v>95</v>
      </c>
      <c r="I42" s="3" t="s">
        <v>652</v>
      </c>
      <c r="J42" s="3" t="s">
        <v>652</v>
      </c>
      <c r="K42" s="4" t="str">
        <f t="shared" si="5"/>
        <v>85.47</v>
      </c>
      <c r="L42" s="4">
        <v>85.4678</v>
      </c>
      <c r="M42" s="4">
        <v>38.9</v>
      </c>
      <c r="N42" s="4">
        <v>686</v>
      </c>
      <c r="O42" s="26" t="s">
        <v>336</v>
      </c>
      <c r="P42" s="13">
        <v>1.53</v>
      </c>
      <c r="Q42">
        <v>0.82</v>
      </c>
      <c r="R42">
        <v>4.1771</v>
      </c>
      <c r="S42">
        <v>27.28</v>
      </c>
      <c r="T42">
        <v>40</v>
      </c>
      <c r="U42" s="13">
        <f t="shared" si="1"/>
        <v>403</v>
      </c>
      <c r="V42" s="13">
        <f t="shared" si="7"/>
        <v>2632</v>
      </c>
      <c r="W42" s="13">
        <f t="shared" si="8"/>
        <v>3859</v>
      </c>
      <c r="X42" s="9">
        <v>0.49</v>
      </c>
      <c r="Y42" s="13">
        <f t="shared" si="2"/>
        <v>47</v>
      </c>
      <c r="Z42" s="5" t="s">
        <v>236</v>
      </c>
      <c r="AA42" s="5" t="s">
        <v>236</v>
      </c>
      <c r="AB42" t="str">
        <f>CONCATENATE("[",B$41,"] ",E42,"s",MIN(A42-A$37,2))</f>
        <v>[Kr] 5s2</v>
      </c>
      <c r="AC42" t="str">
        <f t="shared" si="3"/>
        <v>[Kr] 5s2</v>
      </c>
      <c r="AD42" s="23">
        <v>2.98</v>
      </c>
      <c r="AE42" s="23">
        <v>1.61</v>
      </c>
      <c r="AF42" s="23">
        <v>2.16</v>
      </c>
      <c r="AG42" s="25"/>
      <c r="AH42" s="25"/>
      <c r="AI42" s="25">
        <v>248</v>
      </c>
      <c r="AJ42" s="25">
        <v>166</v>
      </c>
      <c r="AK42" s="25"/>
      <c r="AL42" s="25"/>
      <c r="AM42" s="23">
        <v>55.9</v>
      </c>
      <c r="AN42" s="23" t="s">
        <v>368</v>
      </c>
      <c r="AO42" s="23" t="s">
        <v>412</v>
      </c>
      <c r="AP42" s="23">
        <v>0.0779</v>
      </c>
      <c r="AQ42" s="23">
        <v>0.363</v>
      </c>
      <c r="AR42" s="23">
        <v>2.192</v>
      </c>
      <c r="AS42" s="23">
        <v>72.216</v>
      </c>
      <c r="AT42" s="23">
        <v>58.2</v>
      </c>
      <c r="AU42">
        <v>90</v>
      </c>
      <c r="AV42">
        <v>0.12</v>
      </c>
      <c r="AW42">
        <v>0.00046</v>
      </c>
      <c r="AX42" s="2"/>
      <c r="AY42" s="25" t="s">
        <v>1141</v>
      </c>
      <c r="AZ42" s="25" t="s">
        <v>990</v>
      </c>
      <c r="BA42" s="25" t="s">
        <v>917</v>
      </c>
      <c r="BB42" s="25" t="s">
        <v>857</v>
      </c>
      <c r="BC42" s="25">
        <v>0.3</v>
      </c>
      <c r="BD42" s="25" t="s">
        <v>1142</v>
      </c>
      <c r="BE42" s="25" t="s">
        <v>1143</v>
      </c>
      <c r="BF42" s="25" t="s">
        <v>1144</v>
      </c>
      <c r="BG42" s="25" t="s">
        <v>1145</v>
      </c>
      <c r="BH42" s="25" t="s">
        <v>1146</v>
      </c>
      <c r="BI42" s="25" t="s">
        <v>1144</v>
      </c>
      <c r="BJ42" s="25" t="s">
        <v>1147</v>
      </c>
      <c r="BK42" s="25" t="s">
        <v>1148</v>
      </c>
      <c r="BL42" s="25" t="s">
        <v>1149</v>
      </c>
      <c r="BM42" s="25">
        <v>47.3</v>
      </c>
      <c r="BN42" s="25">
        <v>86</v>
      </c>
      <c r="BO42" s="25">
        <v>1861</v>
      </c>
      <c r="BP42" s="28">
        <v>0.8506462351830665</v>
      </c>
      <c r="BQ42" s="25">
        <v>2</v>
      </c>
      <c r="BR42" s="25">
        <v>1200</v>
      </c>
      <c r="BS42" s="25"/>
      <c r="BT42" s="25"/>
      <c r="BU42" s="25"/>
    </row>
    <row r="43" spans="1:73" ht="12.75" customHeight="1">
      <c r="A43" s="3">
        <v>38</v>
      </c>
      <c r="B43" s="3" t="s">
        <v>96</v>
      </c>
      <c r="C43" s="3">
        <v>2</v>
      </c>
      <c r="D43" s="3" t="s">
        <v>245</v>
      </c>
      <c r="E43" s="3">
        <v>5</v>
      </c>
      <c r="F43" s="3" t="s">
        <v>97</v>
      </c>
      <c r="G43" s="3" t="s">
        <v>545</v>
      </c>
      <c r="H43" s="3" t="s">
        <v>97</v>
      </c>
      <c r="I43" s="3" t="s">
        <v>745</v>
      </c>
      <c r="J43" s="3" t="s">
        <v>653</v>
      </c>
      <c r="K43" s="4" t="str">
        <f t="shared" si="5"/>
        <v>87.62</v>
      </c>
      <c r="L43" s="4">
        <v>87.62</v>
      </c>
      <c r="M43" s="4">
        <v>769</v>
      </c>
      <c r="N43" s="4">
        <v>1384</v>
      </c>
      <c r="O43" s="26" t="s">
        <v>336</v>
      </c>
      <c r="P43" s="13">
        <v>2.54</v>
      </c>
      <c r="Q43">
        <v>0.95</v>
      </c>
      <c r="R43">
        <v>5.6948</v>
      </c>
      <c r="S43">
        <v>11.03</v>
      </c>
      <c r="T43">
        <v>43.6</v>
      </c>
      <c r="U43" s="13">
        <f t="shared" si="1"/>
        <v>549</v>
      </c>
      <c r="V43" s="13">
        <f t="shared" si="7"/>
        <v>1064</v>
      </c>
      <c r="W43" s="13">
        <f t="shared" si="8"/>
        <v>4207</v>
      </c>
      <c r="X43" s="9">
        <v>0.11</v>
      </c>
      <c r="Y43" s="13">
        <f t="shared" si="2"/>
        <v>11</v>
      </c>
      <c r="Z43" s="5" t="s">
        <v>237</v>
      </c>
      <c r="AA43" s="5" t="s">
        <v>237</v>
      </c>
      <c r="AB43" t="str">
        <f>CONCATENATE("[",B$41,"] ",E43,"s",MIN(A43-A$37,2))</f>
        <v>[Kr] 5s2</v>
      </c>
      <c r="AC43" t="str">
        <f t="shared" si="3"/>
        <v>[Kr] 5s2</v>
      </c>
      <c r="AD43" s="23">
        <v>2.45</v>
      </c>
      <c r="AE43" s="23">
        <v>1.26</v>
      </c>
      <c r="AF43" s="23">
        <v>1.91</v>
      </c>
      <c r="AG43" s="25"/>
      <c r="AH43" s="25"/>
      <c r="AI43" s="25">
        <v>215</v>
      </c>
      <c r="AJ43" s="25"/>
      <c r="AK43" s="25">
        <v>132</v>
      </c>
      <c r="AL43" s="25"/>
      <c r="AM43" s="23">
        <v>33.7</v>
      </c>
      <c r="AN43" s="23" t="s">
        <v>371</v>
      </c>
      <c r="AO43" s="23" t="s">
        <v>413</v>
      </c>
      <c r="AP43" s="23">
        <v>0.0762</v>
      </c>
      <c r="AQ43" s="23">
        <v>0.3</v>
      </c>
      <c r="AR43" s="23">
        <v>8.3</v>
      </c>
      <c r="AS43" s="23">
        <v>144</v>
      </c>
      <c r="AT43" s="23">
        <v>35.3</v>
      </c>
      <c r="AU43">
        <v>370</v>
      </c>
      <c r="AV43">
        <v>7.2</v>
      </c>
      <c r="AW43">
        <v>0.00046</v>
      </c>
      <c r="AX43" s="2"/>
      <c r="AY43" s="25" t="s">
        <v>1150</v>
      </c>
      <c r="AZ43" s="25" t="s">
        <v>855</v>
      </c>
      <c r="BA43" s="25" t="s">
        <v>1151</v>
      </c>
      <c r="BB43" s="25" t="s">
        <v>844</v>
      </c>
      <c r="BC43" s="25">
        <v>1.8</v>
      </c>
      <c r="BD43" s="25" t="s">
        <v>1152</v>
      </c>
      <c r="BE43" s="25" t="s">
        <v>1153</v>
      </c>
      <c r="BF43" s="25" t="s">
        <v>1154</v>
      </c>
      <c r="BG43" s="25" t="s">
        <v>1155</v>
      </c>
      <c r="BH43" s="25" t="s">
        <v>1156</v>
      </c>
      <c r="BI43" s="25" t="s">
        <v>847</v>
      </c>
      <c r="BJ43" s="25" t="s">
        <v>1157</v>
      </c>
      <c r="BK43" s="25" t="s">
        <v>1158</v>
      </c>
      <c r="BL43" s="25" t="s">
        <v>1159</v>
      </c>
      <c r="BM43" s="25">
        <v>27.6</v>
      </c>
      <c r="BN43" s="25">
        <v>164</v>
      </c>
      <c r="BO43" s="25">
        <v>1808</v>
      </c>
      <c r="BP43" s="28">
        <v>1.3710678622717363</v>
      </c>
      <c r="BQ43" s="25">
        <v>2.6</v>
      </c>
      <c r="BR43" s="25">
        <v>100</v>
      </c>
      <c r="BS43" s="25"/>
      <c r="BT43" s="25"/>
      <c r="BU43" s="25"/>
    </row>
    <row r="44" spans="1:73" ht="12.75" customHeight="1">
      <c r="A44" s="3">
        <v>39</v>
      </c>
      <c r="B44" s="3" t="s">
        <v>98</v>
      </c>
      <c r="C44" s="3">
        <v>3</v>
      </c>
      <c r="D44" s="3" t="s">
        <v>246</v>
      </c>
      <c r="E44" s="3">
        <v>5</v>
      </c>
      <c r="F44" s="3" t="s">
        <v>99</v>
      </c>
      <c r="G44" s="3" t="s">
        <v>546</v>
      </c>
      <c r="H44" s="3" t="s">
        <v>99</v>
      </c>
      <c r="I44" s="3" t="s">
        <v>746</v>
      </c>
      <c r="J44" s="3" t="s">
        <v>654</v>
      </c>
      <c r="K44" s="4" t="str">
        <f t="shared" si="5"/>
        <v>88.91</v>
      </c>
      <c r="L44" s="4">
        <v>88.90584</v>
      </c>
      <c r="M44" s="4">
        <v>1523</v>
      </c>
      <c r="N44" s="4">
        <v>3337</v>
      </c>
      <c r="O44" s="26" t="s">
        <v>336</v>
      </c>
      <c r="P44" s="13">
        <v>4.47</v>
      </c>
      <c r="Q44">
        <v>1.22</v>
      </c>
      <c r="R44">
        <v>6.217</v>
      </c>
      <c r="S44">
        <v>12.24</v>
      </c>
      <c r="T44">
        <v>20.52</v>
      </c>
      <c r="U44" s="13">
        <f t="shared" si="1"/>
        <v>600</v>
      </c>
      <c r="V44" s="13">
        <f t="shared" si="7"/>
        <v>1181</v>
      </c>
      <c r="W44" s="13">
        <f t="shared" si="8"/>
        <v>1980</v>
      </c>
      <c r="X44" s="9">
        <v>0.31</v>
      </c>
      <c r="Y44" s="13">
        <f t="shared" si="2"/>
        <v>30</v>
      </c>
      <c r="Z44" s="5" t="s">
        <v>238</v>
      </c>
      <c r="AA44" s="5" t="s">
        <v>238</v>
      </c>
      <c r="AB44" t="str">
        <f aca="true" t="shared" si="11" ref="AB44:AB52">CONCATENATE("[",B$41,"] ",E44,"s",MIN(A44-A$37,2)," ",E44-1,"d",MIN(A44-A$43,10))</f>
        <v>[Kr] 5s2 4d1</v>
      </c>
      <c r="AC44" t="str">
        <f t="shared" si="3"/>
        <v>[Kr] 5s2 4d1</v>
      </c>
      <c r="AD44" s="23">
        <v>2.27</v>
      </c>
      <c r="AE44" s="23">
        <v>1.02</v>
      </c>
      <c r="AF44" s="23">
        <v>1.62</v>
      </c>
      <c r="AG44" s="25"/>
      <c r="AH44" s="25"/>
      <c r="AI44" s="25">
        <v>180</v>
      </c>
      <c r="AJ44" s="25"/>
      <c r="AK44" s="25"/>
      <c r="AL44" s="25">
        <v>104</v>
      </c>
      <c r="AM44" s="23">
        <v>19.8</v>
      </c>
      <c r="AN44" s="23" t="s">
        <v>367</v>
      </c>
      <c r="AO44" s="23" t="s">
        <v>414</v>
      </c>
      <c r="AP44" s="23">
        <v>0.0166</v>
      </c>
      <c r="AQ44" s="23">
        <v>0.3</v>
      </c>
      <c r="AR44" s="23">
        <v>11.4</v>
      </c>
      <c r="AS44" s="23">
        <v>363</v>
      </c>
      <c r="AT44" s="23">
        <v>17.2</v>
      </c>
      <c r="AU44">
        <v>33</v>
      </c>
      <c r="AV44">
        <v>1.3E-05</v>
      </c>
      <c r="AX44" s="2"/>
      <c r="AY44" s="25" t="s">
        <v>1160</v>
      </c>
      <c r="AZ44" s="25" t="s">
        <v>855</v>
      </c>
      <c r="BA44" s="25" t="s">
        <v>1161</v>
      </c>
      <c r="BB44" s="25" t="s">
        <v>844</v>
      </c>
      <c r="BC44" s="25"/>
      <c r="BD44" s="25" t="s">
        <v>1162</v>
      </c>
      <c r="BE44" s="25" t="s">
        <v>1163</v>
      </c>
      <c r="BF44" s="25" t="s">
        <v>1164</v>
      </c>
      <c r="BG44" s="25" t="s">
        <v>1165</v>
      </c>
      <c r="BH44" s="25" t="s">
        <v>1166</v>
      </c>
      <c r="BI44" s="25"/>
      <c r="BJ44" s="25" t="s">
        <v>1167</v>
      </c>
      <c r="BK44" s="25" t="s">
        <v>1168</v>
      </c>
      <c r="BL44" s="25" t="s">
        <v>1169</v>
      </c>
      <c r="BM44" s="25">
        <v>22.7</v>
      </c>
      <c r="BN44" s="25">
        <v>423</v>
      </c>
      <c r="BO44" s="25">
        <v>1794</v>
      </c>
      <c r="BP44" s="28">
        <v>0.6665179805548809</v>
      </c>
      <c r="BQ44" s="25">
        <v>1.51</v>
      </c>
      <c r="BR44" s="25">
        <v>220</v>
      </c>
      <c r="BS44" s="25"/>
      <c r="BT44" s="25"/>
      <c r="BU44" s="25" t="s">
        <v>1560</v>
      </c>
    </row>
    <row r="45" spans="1:73" ht="12.75" customHeight="1">
      <c r="A45" s="3">
        <v>40</v>
      </c>
      <c r="B45" s="3" t="s">
        <v>100</v>
      </c>
      <c r="C45" s="3">
        <v>4</v>
      </c>
      <c r="D45" s="3" t="s">
        <v>247</v>
      </c>
      <c r="E45" s="3">
        <v>5</v>
      </c>
      <c r="F45" s="3" t="s">
        <v>101</v>
      </c>
      <c r="G45" s="3" t="s">
        <v>547</v>
      </c>
      <c r="H45" s="3" t="s">
        <v>101</v>
      </c>
      <c r="I45" s="3" t="s">
        <v>747</v>
      </c>
      <c r="J45" s="3" t="s">
        <v>655</v>
      </c>
      <c r="K45" s="4" t="str">
        <f t="shared" si="5"/>
        <v>91.22</v>
      </c>
      <c r="L45" s="4">
        <v>91.224</v>
      </c>
      <c r="M45" s="4">
        <v>1852</v>
      </c>
      <c r="N45" s="4">
        <v>4377</v>
      </c>
      <c r="O45" s="26" t="s">
        <v>336</v>
      </c>
      <c r="P45" s="13">
        <v>6.51</v>
      </c>
      <c r="Q45">
        <v>1.33</v>
      </c>
      <c r="R45">
        <v>6.6339</v>
      </c>
      <c r="S45">
        <v>13.13</v>
      </c>
      <c r="T45">
        <v>22.99</v>
      </c>
      <c r="U45" s="13">
        <f t="shared" si="1"/>
        <v>640</v>
      </c>
      <c r="V45" s="13">
        <f t="shared" si="7"/>
        <v>1267</v>
      </c>
      <c r="W45" s="13">
        <f t="shared" si="8"/>
        <v>2218</v>
      </c>
      <c r="X45" s="9">
        <v>0.43</v>
      </c>
      <c r="Y45" s="13">
        <f t="shared" si="2"/>
        <v>41</v>
      </c>
      <c r="Z45" s="5" t="s">
        <v>271</v>
      </c>
      <c r="AA45" s="5" t="s">
        <v>271</v>
      </c>
      <c r="AB45" t="str">
        <f t="shared" si="11"/>
        <v>[Kr] 5s2 4d2</v>
      </c>
      <c r="AC45" t="str">
        <f t="shared" si="3"/>
        <v>[Kr] 5s2 4d2</v>
      </c>
      <c r="AD45" s="23">
        <v>2.16</v>
      </c>
      <c r="AE45" s="23">
        <v>0.84</v>
      </c>
      <c r="AF45" s="23">
        <v>1.45</v>
      </c>
      <c r="AG45" s="25"/>
      <c r="AH45" s="25"/>
      <c r="AI45" s="25">
        <v>160</v>
      </c>
      <c r="AJ45" s="25"/>
      <c r="AK45" s="25"/>
      <c r="AL45" s="25"/>
      <c r="AM45" s="23">
        <v>14.1</v>
      </c>
      <c r="AN45" s="23" t="s">
        <v>367</v>
      </c>
      <c r="AO45" s="23" t="s">
        <v>415</v>
      </c>
      <c r="AP45" s="23">
        <v>0.0236</v>
      </c>
      <c r="AQ45" s="23">
        <v>0.27</v>
      </c>
      <c r="AR45" s="23">
        <v>16.9</v>
      </c>
      <c r="AS45" s="23">
        <v>58.2</v>
      </c>
      <c r="AT45" s="23">
        <v>22.7</v>
      </c>
      <c r="AU45">
        <v>165</v>
      </c>
      <c r="AV45">
        <v>3E-05</v>
      </c>
      <c r="AX45" s="2"/>
      <c r="AY45" s="25" t="s">
        <v>1170</v>
      </c>
      <c r="AZ45" s="25" t="s">
        <v>1171</v>
      </c>
      <c r="BA45" s="25" t="s">
        <v>1172</v>
      </c>
      <c r="BB45" s="25" t="s">
        <v>844</v>
      </c>
      <c r="BC45" s="25"/>
      <c r="BD45" s="25" t="s">
        <v>1173</v>
      </c>
      <c r="BE45" s="25" t="s">
        <v>1174</v>
      </c>
      <c r="BF45" s="25" t="s">
        <v>847</v>
      </c>
      <c r="BG45" s="25" t="s">
        <v>847</v>
      </c>
      <c r="BH45" s="25" t="s">
        <v>941</v>
      </c>
      <c r="BI45" s="25" t="s">
        <v>847</v>
      </c>
      <c r="BJ45" s="25" t="s">
        <v>1175</v>
      </c>
      <c r="BK45" s="25" t="s">
        <v>1176</v>
      </c>
      <c r="BL45" s="25" t="s">
        <v>1177</v>
      </c>
      <c r="BM45" s="25">
        <v>17.9</v>
      </c>
      <c r="BN45" s="25">
        <v>609</v>
      </c>
      <c r="BO45" s="25">
        <v>1789</v>
      </c>
      <c r="BP45" s="28">
        <v>1.0569048513364725</v>
      </c>
      <c r="BQ45" s="25">
        <v>2.24</v>
      </c>
      <c r="BR45" s="25">
        <v>16</v>
      </c>
      <c r="BS45" s="25">
        <v>16</v>
      </c>
      <c r="BT45" s="25"/>
      <c r="BU45" s="25"/>
    </row>
    <row r="46" spans="1:73" ht="12.75" customHeight="1">
      <c r="A46" s="3">
        <v>41</v>
      </c>
      <c r="B46" s="3" t="s">
        <v>102</v>
      </c>
      <c r="C46" s="3">
        <v>5</v>
      </c>
      <c r="D46" s="3" t="s">
        <v>249</v>
      </c>
      <c r="E46" s="3">
        <v>5</v>
      </c>
      <c r="F46" s="3" t="s">
        <v>103</v>
      </c>
      <c r="G46" s="3" t="s">
        <v>548</v>
      </c>
      <c r="H46" s="3" t="s">
        <v>103</v>
      </c>
      <c r="I46" s="3" t="s">
        <v>656</v>
      </c>
      <c r="J46" s="3" t="s">
        <v>656</v>
      </c>
      <c r="K46" s="4" t="str">
        <f t="shared" si="5"/>
        <v>92.91</v>
      </c>
      <c r="L46" s="4">
        <v>92.90637</v>
      </c>
      <c r="M46" s="4">
        <v>2468</v>
      </c>
      <c r="N46" s="4">
        <v>4742</v>
      </c>
      <c r="O46" s="26" t="s">
        <v>336</v>
      </c>
      <c r="P46" s="13">
        <v>8.57</v>
      </c>
      <c r="Q46">
        <v>1.6</v>
      </c>
      <c r="R46">
        <v>6.7589</v>
      </c>
      <c r="S46">
        <v>14.32</v>
      </c>
      <c r="T46">
        <v>25.04</v>
      </c>
      <c r="U46" s="13">
        <f t="shared" si="1"/>
        <v>652</v>
      </c>
      <c r="V46" s="13">
        <f t="shared" si="7"/>
        <v>1382</v>
      </c>
      <c r="W46" s="13">
        <f t="shared" si="8"/>
        <v>2416</v>
      </c>
      <c r="X46" s="9">
        <v>0.9</v>
      </c>
      <c r="Y46" s="13">
        <f t="shared" si="2"/>
        <v>87</v>
      </c>
      <c r="Z46" s="5" t="s">
        <v>272</v>
      </c>
      <c r="AA46" s="5" t="s">
        <v>272</v>
      </c>
      <c r="AB46" t="str">
        <f t="shared" si="11"/>
        <v>[Kr] 5s2 4d3</v>
      </c>
      <c r="AC46" t="s">
        <v>352</v>
      </c>
      <c r="AD46" s="23">
        <v>2.08</v>
      </c>
      <c r="AE46" s="23">
        <v>0.64</v>
      </c>
      <c r="AF46" s="23">
        <v>1.67</v>
      </c>
      <c r="AG46" s="25"/>
      <c r="AH46" s="25"/>
      <c r="AI46" s="25">
        <v>146</v>
      </c>
      <c r="AJ46" s="25"/>
      <c r="AK46" s="25"/>
      <c r="AL46" s="25">
        <v>86</v>
      </c>
      <c r="AM46" s="23">
        <v>10.87</v>
      </c>
      <c r="AN46" s="23" t="s">
        <v>368</v>
      </c>
      <c r="AO46" s="23" t="s">
        <v>416</v>
      </c>
      <c r="AP46" s="23">
        <v>0.0693</v>
      </c>
      <c r="AQ46" s="23">
        <v>0.26</v>
      </c>
      <c r="AR46" s="23">
        <v>26.4</v>
      </c>
      <c r="AS46" s="23">
        <v>682</v>
      </c>
      <c r="AT46" s="23">
        <v>53.7</v>
      </c>
      <c r="AU46">
        <v>20</v>
      </c>
      <c r="AV46">
        <v>1E-05</v>
      </c>
      <c r="AX46" s="2"/>
      <c r="AY46" s="25" t="s">
        <v>1178</v>
      </c>
      <c r="AZ46" s="25" t="s">
        <v>990</v>
      </c>
      <c r="BA46" s="25" t="s">
        <v>917</v>
      </c>
      <c r="BB46" s="25" t="s">
        <v>857</v>
      </c>
      <c r="BC46" s="25"/>
      <c r="BD46" s="25" t="s">
        <v>1179</v>
      </c>
      <c r="BE46" s="25" t="s">
        <v>1180</v>
      </c>
      <c r="BF46" s="25" t="s">
        <v>847</v>
      </c>
      <c r="BG46" s="25" t="s">
        <v>847</v>
      </c>
      <c r="BH46" s="25"/>
      <c r="BI46" s="25" t="s">
        <v>847</v>
      </c>
      <c r="BJ46" s="25" t="s">
        <v>1181</v>
      </c>
      <c r="BK46" s="25" t="s">
        <v>1182</v>
      </c>
      <c r="BL46" s="25" t="s">
        <v>1183</v>
      </c>
      <c r="BM46" s="25">
        <v>15.7</v>
      </c>
      <c r="BN46" s="25">
        <v>726</v>
      </c>
      <c r="BO46" s="25">
        <v>1801</v>
      </c>
      <c r="BP46" s="28">
        <v>-0.15614457737683893</v>
      </c>
      <c r="BQ46" s="25">
        <v>1.3</v>
      </c>
      <c r="BR46" s="25">
        <v>18</v>
      </c>
      <c r="BS46" s="25"/>
      <c r="BT46" s="25"/>
      <c r="BU46" s="25"/>
    </row>
    <row r="47" spans="1:73" ht="12.75" customHeight="1">
      <c r="A47" s="3">
        <v>42</v>
      </c>
      <c r="B47" s="3" t="s">
        <v>104</v>
      </c>
      <c r="C47" s="3">
        <v>6</v>
      </c>
      <c r="D47" s="3" t="s">
        <v>249</v>
      </c>
      <c r="E47" s="3">
        <v>5</v>
      </c>
      <c r="F47" s="3" t="s">
        <v>105</v>
      </c>
      <c r="G47" s="3" t="s">
        <v>549</v>
      </c>
      <c r="H47" s="3" t="s">
        <v>794</v>
      </c>
      <c r="I47" s="3" t="s">
        <v>657</v>
      </c>
      <c r="J47" s="3" t="s">
        <v>657</v>
      </c>
      <c r="K47" s="4" t="str">
        <f t="shared" si="5"/>
        <v>95.95</v>
      </c>
      <c r="L47" s="4">
        <v>95.95</v>
      </c>
      <c r="M47" s="4">
        <v>2617</v>
      </c>
      <c r="N47" s="4">
        <v>4612</v>
      </c>
      <c r="O47" s="26" t="s">
        <v>336</v>
      </c>
      <c r="P47" s="13">
        <v>10.2</v>
      </c>
      <c r="Q47">
        <v>2.16</v>
      </c>
      <c r="R47">
        <v>7.0924</v>
      </c>
      <c r="S47">
        <v>16.461</v>
      </c>
      <c r="T47">
        <v>27.16</v>
      </c>
      <c r="U47" s="13">
        <f t="shared" si="1"/>
        <v>684</v>
      </c>
      <c r="V47" s="13">
        <f t="shared" si="7"/>
        <v>1588</v>
      </c>
      <c r="W47" s="13">
        <f t="shared" si="8"/>
        <v>2621</v>
      </c>
      <c r="X47" s="9">
        <v>0.75</v>
      </c>
      <c r="Y47" s="13">
        <f t="shared" si="2"/>
        <v>72</v>
      </c>
      <c r="Z47" s="5" t="s">
        <v>273</v>
      </c>
      <c r="AA47" s="5" t="s">
        <v>273</v>
      </c>
      <c r="AB47" t="str">
        <f t="shared" si="11"/>
        <v>[Kr] 5s2 4d4</v>
      </c>
      <c r="AC47" t="s">
        <v>353</v>
      </c>
      <c r="AD47" s="23">
        <v>2.01</v>
      </c>
      <c r="AE47" s="23">
        <v>0.59</v>
      </c>
      <c r="AF47" s="23">
        <v>1.3</v>
      </c>
      <c r="AG47" s="25"/>
      <c r="AH47" s="25"/>
      <c r="AI47" s="25">
        <v>139</v>
      </c>
      <c r="AJ47" s="25"/>
      <c r="AK47" s="25"/>
      <c r="AL47" s="25">
        <v>83</v>
      </c>
      <c r="AM47" s="23">
        <v>9.4</v>
      </c>
      <c r="AN47" s="23" t="s">
        <v>368</v>
      </c>
      <c r="AO47" s="23" t="s">
        <v>417</v>
      </c>
      <c r="AP47" s="23">
        <v>0.187</v>
      </c>
      <c r="AQ47" s="23">
        <v>0.25</v>
      </c>
      <c r="AR47" s="23">
        <v>32</v>
      </c>
      <c r="AS47" s="23">
        <v>598</v>
      </c>
      <c r="AT47" s="23">
        <v>138</v>
      </c>
      <c r="AU47">
        <v>1.2</v>
      </c>
      <c r="AV47">
        <v>0.01</v>
      </c>
      <c r="AW47">
        <v>1E-05</v>
      </c>
      <c r="AX47" s="2"/>
      <c r="AY47" s="25" t="s">
        <v>1184</v>
      </c>
      <c r="AZ47" s="25" t="s">
        <v>990</v>
      </c>
      <c r="BA47" s="25" t="s">
        <v>1185</v>
      </c>
      <c r="BB47" s="25" t="s">
        <v>857</v>
      </c>
      <c r="BC47" s="25"/>
      <c r="BD47" s="25" t="s">
        <v>1186</v>
      </c>
      <c r="BE47" s="25" t="s">
        <v>1187</v>
      </c>
      <c r="BF47" s="25" t="s">
        <v>847</v>
      </c>
      <c r="BG47" s="25" t="s">
        <v>847</v>
      </c>
      <c r="BH47" s="25"/>
      <c r="BI47" s="25"/>
      <c r="BJ47" s="25" t="s">
        <v>847</v>
      </c>
      <c r="BK47" s="25" t="s">
        <v>1188</v>
      </c>
      <c r="BL47" s="25" t="s">
        <v>1189</v>
      </c>
      <c r="BM47" s="25">
        <v>12.8</v>
      </c>
      <c r="BN47" s="25">
        <v>658</v>
      </c>
      <c r="BO47" s="25">
        <v>1781</v>
      </c>
      <c r="BP47" s="28">
        <v>0.4065401804339551</v>
      </c>
      <c r="BQ47" s="25">
        <v>0.2</v>
      </c>
      <c r="BR47" s="25">
        <v>11</v>
      </c>
      <c r="BS47" s="25"/>
      <c r="BT47" s="25"/>
      <c r="BU47" s="25" t="s">
        <v>1560</v>
      </c>
    </row>
    <row r="48" spans="1:73" ht="12.75" customHeight="1">
      <c r="A48" s="3">
        <v>43</v>
      </c>
      <c r="B48" s="3" t="s">
        <v>106</v>
      </c>
      <c r="C48" s="3">
        <v>7</v>
      </c>
      <c r="D48" s="3" t="s">
        <v>250</v>
      </c>
      <c r="E48" s="3">
        <v>5</v>
      </c>
      <c r="F48" s="3" t="s">
        <v>107</v>
      </c>
      <c r="G48" s="3" t="s">
        <v>550</v>
      </c>
      <c r="H48" s="3" t="s">
        <v>795</v>
      </c>
      <c r="I48" s="3" t="s">
        <v>748</v>
      </c>
      <c r="J48" s="3" t="s">
        <v>658</v>
      </c>
      <c r="K48" s="4" t="str">
        <f>TEXT(ROUND(L48,2),"0")</f>
        <v>98</v>
      </c>
      <c r="L48" s="4">
        <v>98</v>
      </c>
      <c r="M48" s="4">
        <v>2172</v>
      </c>
      <c r="N48" s="4">
        <v>4877</v>
      </c>
      <c r="O48" s="26" t="s">
        <v>336</v>
      </c>
      <c r="P48" s="13">
        <v>11.5</v>
      </c>
      <c r="Q48">
        <v>1.9</v>
      </c>
      <c r="R48">
        <v>7.28</v>
      </c>
      <c r="S48">
        <v>15.26</v>
      </c>
      <c r="T48">
        <v>29.54</v>
      </c>
      <c r="U48" s="13">
        <f t="shared" si="1"/>
        <v>702</v>
      </c>
      <c r="V48" s="13">
        <f t="shared" si="7"/>
        <v>1472</v>
      </c>
      <c r="W48" s="13">
        <f t="shared" si="8"/>
        <v>2850</v>
      </c>
      <c r="X48" s="9">
        <v>0.55</v>
      </c>
      <c r="Y48" s="13">
        <f t="shared" si="2"/>
        <v>53</v>
      </c>
      <c r="Z48" s="5" t="s">
        <v>274</v>
      </c>
      <c r="AA48" s="5" t="s">
        <v>274</v>
      </c>
      <c r="AB48" t="str">
        <f t="shared" si="11"/>
        <v>[Kr] 5s2 4d5</v>
      </c>
      <c r="AC48" t="str">
        <f t="shared" si="3"/>
        <v>[Kr] 5s2 4d5</v>
      </c>
      <c r="AD48" s="23">
        <v>1.95</v>
      </c>
      <c r="AE48" s="23" t="s">
        <v>307</v>
      </c>
      <c r="AF48" s="23">
        <v>1.27</v>
      </c>
      <c r="AG48" s="25"/>
      <c r="AH48" s="25"/>
      <c r="AI48" s="25">
        <v>136</v>
      </c>
      <c r="AJ48" s="25"/>
      <c r="AK48" s="25"/>
      <c r="AL48" s="25"/>
      <c r="AM48" s="23">
        <v>8.5</v>
      </c>
      <c r="AN48" s="23" t="s">
        <v>367</v>
      </c>
      <c r="AO48" s="23" t="s">
        <v>418</v>
      </c>
      <c r="AP48" s="23">
        <v>0.067</v>
      </c>
      <c r="AQ48" s="23">
        <v>0.21</v>
      </c>
      <c r="AR48" s="23">
        <v>24</v>
      </c>
      <c r="AS48" s="23">
        <v>660</v>
      </c>
      <c r="AT48" s="23">
        <v>50.6</v>
      </c>
      <c r="AX48" s="2"/>
      <c r="AY48" s="25" t="s">
        <v>1190</v>
      </c>
      <c r="AZ48" s="25" t="s">
        <v>1191</v>
      </c>
      <c r="BA48" s="25" t="s">
        <v>1192</v>
      </c>
      <c r="BB48" s="25" t="s">
        <v>844</v>
      </c>
      <c r="BC48" s="25"/>
      <c r="BD48" s="25" t="s">
        <v>1193</v>
      </c>
      <c r="BE48" s="25" t="s">
        <v>1194</v>
      </c>
      <c r="BF48" s="25" t="s">
        <v>847</v>
      </c>
      <c r="BG48" s="25" t="s">
        <v>847</v>
      </c>
      <c r="BH48" s="25" t="s">
        <v>1195</v>
      </c>
      <c r="BI48" s="25"/>
      <c r="BJ48" s="25" t="s">
        <v>847</v>
      </c>
      <c r="BK48" s="25" t="s">
        <v>1196</v>
      </c>
      <c r="BL48" s="25" t="s">
        <v>1197</v>
      </c>
      <c r="BM48" s="25">
        <v>11.4</v>
      </c>
      <c r="BN48" s="25">
        <v>677</v>
      </c>
      <c r="BO48" s="25">
        <v>1939</v>
      </c>
      <c r="BP48" s="25"/>
      <c r="BQ48" s="25"/>
      <c r="BR48" s="25"/>
      <c r="BS48" s="25"/>
      <c r="BT48" s="25"/>
      <c r="BU48" s="25" t="s">
        <v>1560</v>
      </c>
    </row>
    <row r="49" spans="1:73" ht="12.75" customHeight="1">
      <c r="A49" s="3">
        <v>44</v>
      </c>
      <c r="B49" s="3" t="s">
        <v>108</v>
      </c>
      <c r="C49" s="3">
        <v>8</v>
      </c>
      <c r="D49" s="3" t="s">
        <v>251</v>
      </c>
      <c r="E49" s="3">
        <v>5</v>
      </c>
      <c r="F49" s="3" t="s">
        <v>109</v>
      </c>
      <c r="G49" s="3" t="s">
        <v>551</v>
      </c>
      <c r="H49" s="3" t="s">
        <v>796</v>
      </c>
      <c r="I49" s="3" t="s">
        <v>659</v>
      </c>
      <c r="J49" s="3" t="s">
        <v>659</v>
      </c>
      <c r="K49" s="4" t="str">
        <f>TEXT(ROUND(L49,1),"0.0")</f>
        <v>101.1</v>
      </c>
      <c r="L49" s="4">
        <v>101.07</v>
      </c>
      <c r="M49" s="4">
        <v>2310</v>
      </c>
      <c r="N49" s="4">
        <v>3900</v>
      </c>
      <c r="O49" s="26" t="s">
        <v>336</v>
      </c>
      <c r="P49" s="13">
        <v>12.4</v>
      </c>
      <c r="Q49">
        <v>2.2</v>
      </c>
      <c r="R49">
        <v>7.3605</v>
      </c>
      <c r="S49">
        <v>16.76</v>
      </c>
      <c r="T49">
        <v>28.47</v>
      </c>
      <c r="U49" s="13">
        <f t="shared" si="1"/>
        <v>710</v>
      </c>
      <c r="V49" s="13">
        <f t="shared" si="7"/>
        <v>1617</v>
      </c>
      <c r="W49" s="13">
        <f t="shared" si="8"/>
        <v>2747</v>
      </c>
      <c r="X49" s="9">
        <v>1.05</v>
      </c>
      <c r="Y49" s="13">
        <f t="shared" si="2"/>
        <v>101</v>
      </c>
      <c r="Z49" s="5" t="s">
        <v>275</v>
      </c>
      <c r="AA49" s="5" t="s">
        <v>275</v>
      </c>
      <c r="AB49" t="str">
        <f t="shared" si="11"/>
        <v>[Kr] 5s2 4d6</v>
      </c>
      <c r="AC49" t="s">
        <v>354</v>
      </c>
      <c r="AD49" s="23">
        <v>1.89</v>
      </c>
      <c r="AE49" s="23">
        <v>0.62</v>
      </c>
      <c r="AF49" s="23">
        <v>1.25</v>
      </c>
      <c r="AG49" s="25"/>
      <c r="AH49" s="25"/>
      <c r="AI49" s="25">
        <v>134</v>
      </c>
      <c r="AJ49" s="25"/>
      <c r="AK49" s="25"/>
      <c r="AL49" s="25">
        <v>82</v>
      </c>
      <c r="AM49" s="23">
        <v>8.3</v>
      </c>
      <c r="AN49" s="23" t="s">
        <v>367</v>
      </c>
      <c r="AO49" s="23" t="s">
        <v>419</v>
      </c>
      <c r="AP49" s="23">
        <v>0.137</v>
      </c>
      <c r="AQ49" s="23">
        <v>0.238</v>
      </c>
      <c r="AR49" s="23">
        <v>24</v>
      </c>
      <c r="AS49" s="23">
        <v>595</v>
      </c>
      <c r="AT49" s="23">
        <v>117</v>
      </c>
      <c r="AU49">
        <v>0.001</v>
      </c>
      <c r="AV49">
        <v>7E-07</v>
      </c>
      <c r="AX49" s="2"/>
      <c r="AY49" s="25" t="s">
        <v>1198</v>
      </c>
      <c r="AZ49" s="25" t="s">
        <v>990</v>
      </c>
      <c r="BA49" s="25" t="s">
        <v>1034</v>
      </c>
      <c r="BB49" s="25" t="s">
        <v>844</v>
      </c>
      <c r="BC49" s="25">
        <v>6.5</v>
      </c>
      <c r="BD49" s="25" t="s">
        <v>1199</v>
      </c>
      <c r="BE49" s="25" t="s">
        <v>1200</v>
      </c>
      <c r="BF49" s="25" t="s">
        <v>847</v>
      </c>
      <c r="BG49" s="25" t="s">
        <v>847</v>
      </c>
      <c r="BH49" s="25" t="s">
        <v>847</v>
      </c>
      <c r="BI49" s="25"/>
      <c r="BJ49" s="25" t="s">
        <v>847</v>
      </c>
      <c r="BK49" s="25" t="s">
        <v>1201</v>
      </c>
      <c r="BL49" s="25" t="s">
        <v>1202</v>
      </c>
      <c r="BM49" s="25">
        <v>9.6</v>
      </c>
      <c r="BN49" s="25">
        <v>643</v>
      </c>
      <c r="BO49" s="25">
        <v>1844</v>
      </c>
      <c r="BP49" s="28">
        <v>0.26951294421791633</v>
      </c>
      <c r="BQ49" s="25">
        <v>-3</v>
      </c>
      <c r="BR49" s="25">
        <v>1400</v>
      </c>
      <c r="BS49" s="25"/>
      <c r="BT49" s="25"/>
      <c r="BU49" s="25"/>
    </row>
    <row r="50" spans="1:73" ht="12.75" customHeight="1">
      <c r="A50" s="3">
        <v>45</v>
      </c>
      <c r="B50" s="3" t="s">
        <v>110</v>
      </c>
      <c r="C50" s="3">
        <v>9</v>
      </c>
      <c r="D50" s="3" t="s">
        <v>251</v>
      </c>
      <c r="E50" s="3">
        <v>5</v>
      </c>
      <c r="F50" s="3" t="s">
        <v>111</v>
      </c>
      <c r="G50" s="3" t="s">
        <v>552</v>
      </c>
      <c r="H50" s="3" t="s">
        <v>111</v>
      </c>
      <c r="I50" s="3" t="s">
        <v>660</v>
      </c>
      <c r="J50" s="3" t="s">
        <v>660</v>
      </c>
      <c r="K50" s="4" t="str">
        <f aca="true" t="shared" si="12" ref="K50:K65">TEXT(ROUND(L50,1),"0.0")</f>
        <v>102.9</v>
      </c>
      <c r="L50" s="4">
        <v>102.9055</v>
      </c>
      <c r="M50" s="4">
        <v>1966</v>
      </c>
      <c r="N50" s="4">
        <v>3727</v>
      </c>
      <c r="O50" s="26" t="s">
        <v>336</v>
      </c>
      <c r="P50" s="13">
        <v>12.4</v>
      </c>
      <c r="Q50">
        <v>2.28</v>
      </c>
      <c r="R50">
        <v>7.4589</v>
      </c>
      <c r="S50">
        <v>18.08</v>
      </c>
      <c r="T50">
        <v>31.06</v>
      </c>
      <c r="U50" s="13">
        <f t="shared" si="1"/>
        <v>720</v>
      </c>
      <c r="V50" s="13">
        <f t="shared" si="7"/>
        <v>1744</v>
      </c>
      <c r="W50" s="13">
        <f t="shared" si="8"/>
        <v>2997</v>
      </c>
      <c r="X50" s="9">
        <v>1.14</v>
      </c>
      <c r="Y50" s="13">
        <f t="shared" si="2"/>
        <v>110</v>
      </c>
      <c r="Z50" s="5" t="s">
        <v>276</v>
      </c>
      <c r="AA50" s="5" t="s">
        <v>276</v>
      </c>
      <c r="AB50" t="str">
        <f t="shared" si="11"/>
        <v>[Kr] 5s2 4d7</v>
      </c>
      <c r="AC50" t="s">
        <v>355</v>
      </c>
      <c r="AD50" s="23">
        <v>1.83</v>
      </c>
      <c r="AE50" s="23">
        <v>0.67</v>
      </c>
      <c r="AF50" s="23">
        <v>1.25</v>
      </c>
      <c r="AG50" s="25"/>
      <c r="AH50" s="25"/>
      <c r="AI50" s="25">
        <v>134</v>
      </c>
      <c r="AJ50" s="25"/>
      <c r="AK50" s="25"/>
      <c r="AL50" s="25">
        <v>80.5</v>
      </c>
      <c r="AM50" s="23">
        <v>8.3</v>
      </c>
      <c r="AN50" s="23" t="s">
        <v>371</v>
      </c>
      <c r="AO50" s="23" t="s">
        <v>420</v>
      </c>
      <c r="AP50" s="23">
        <v>0.211</v>
      </c>
      <c r="AQ50" s="23">
        <v>0.242</v>
      </c>
      <c r="AR50" s="23">
        <v>21.5</v>
      </c>
      <c r="AS50" s="23">
        <v>493</v>
      </c>
      <c r="AT50" s="23">
        <v>150</v>
      </c>
      <c r="AU50">
        <v>0.001</v>
      </c>
      <c r="AX50" s="2"/>
      <c r="AY50" s="25" t="s">
        <v>1198</v>
      </c>
      <c r="AZ50" s="25" t="s">
        <v>990</v>
      </c>
      <c r="BA50" s="25" t="s">
        <v>1203</v>
      </c>
      <c r="BB50" s="25" t="s">
        <v>914</v>
      </c>
      <c r="BC50" s="25"/>
      <c r="BD50" s="25" t="s">
        <v>1204</v>
      </c>
      <c r="BE50" s="25" t="s">
        <v>1205</v>
      </c>
      <c r="BF50" s="25" t="s">
        <v>847</v>
      </c>
      <c r="BG50" s="25" t="s">
        <v>847</v>
      </c>
      <c r="BH50" s="25" t="s">
        <v>847</v>
      </c>
      <c r="BI50" s="25" t="s">
        <v>847</v>
      </c>
      <c r="BJ50" s="25" t="s">
        <v>847</v>
      </c>
      <c r="BK50" s="25" t="s">
        <v>1206</v>
      </c>
      <c r="BL50" s="25" t="s">
        <v>1207</v>
      </c>
      <c r="BM50" s="25">
        <v>8.6</v>
      </c>
      <c r="BN50" s="25">
        <v>556</v>
      </c>
      <c r="BO50" s="25">
        <v>1803</v>
      </c>
      <c r="BP50" s="28">
        <v>-0.4634415574284698</v>
      </c>
      <c r="BQ50" s="25">
        <v>-3</v>
      </c>
      <c r="BR50" s="25">
        <v>13000</v>
      </c>
      <c r="BS50" s="25"/>
      <c r="BT50" s="25"/>
      <c r="BU50" s="25" t="s">
        <v>1560</v>
      </c>
    </row>
    <row r="51" spans="1:73" ht="12.75" customHeight="1">
      <c r="A51" s="3">
        <v>46</v>
      </c>
      <c r="B51" s="3" t="s">
        <v>112</v>
      </c>
      <c r="C51" s="3">
        <v>10</v>
      </c>
      <c r="D51" s="3" t="s">
        <v>251</v>
      </c>
      <c r="E51" s="3">
        <v>5</v>
      </c>
      <c r="F51" s="3" t="s">
        <v>113</v>
      </c>
      <c r="G51" s="3" t="s">
        <v>553</v>
      </c>
      <c r="H51" s="3" t="s">
        <v>113</v>
      </c>
      <c r="I51" s="3" t="s">
        <v>749</v>
      </c>
      <c r="J51" s="3" t="s">
        <v>661</v>
      </c>
      <c r="K51" s="4" t="str">
        <f t="shared" si="12"/>
        <v>106.4</v>
      </c>
      <c r="L51" s="4">
        <v>106.42</v>
      </c>
      <c r="M51" s="4">
        <v>1554</v>
      </c>
      <c r="N51" s="4">
        <v>3140</v>
      </c>
      <c r="O51" s="26" t="s">
        <v>336</v>
      </c>
      <c r="P51" s="13">
        <v>12</v>
      </c>
      <c r="Q51">
        <v>2.2</v>
      </c>
      <c r="R51">
        <v>8.3369</v>
      </c>
      <c r="S51">
        <v>19.63</v>
      </c>
      <c r="T51">
        <v>32.93</v>
      </c>
      <c r="U51" s="13">
        <f t="shared" si="1"/>
        <v>804</v>
      </c>
      <c r="V51" s="13">
        <f t="shared" si="7"/>
        <v>1894</v>
      </c>
      <c r="W51" s="13">
        <f t="shared" si="8"/>
        <v>3177</v>
      </c>
      <c r="X51" s="9">
        <v>0.56</v>
      </c>
      <c r="Y51" s="13">
        <f t="shared" si="2"/>
        <v>54</v>
      </c>
      <c r="Z51" s="5" t="s">
        <v>277</v>
      </c>
      <c r="AA51" s="5" t="s">
        <v>277</v>
      </c>
      <c r="AB51" t="str">
        <f t="shared" si="11"/>
        <v>[Kr] 5s2 4d8</v>
      </c>
      <c r="AC51" t="s">
        <v>356</v>
      </c>
      <c r="AD51" s="23">
        <v>1.79</v>
      </c>
      <c r="AE51" s="23">
        <v>0.64</v>
      </c>
      <c r="AF51" s="23">
        <v>1.28</v>
      </c>
      <c r="AG51" s="25"/>
      <c r="AH51" s="25"/>
      <c r="AI51" s="25">
        <v>137</v>
      </c>
      <c r="AJ51" s="25"/>
      <c r="AK51" s="25">
        <v>100</v>
      </c>
      <c r="AL51" s="25">
        <v>90</v>
      </c>
      <c r="AM51" s="23">
        <v>8.9</v>
      </c>
      <c r="AN51" s="23" t="s">
        <v>371</v>
      </c>
      <c r="AO51" s="23" t="s">
        <v>421</v>
      </c>
      <c r="AP51" s="23">
        <v>0.095</v>
      </c>
      <c r="AQ51" s="23">
        <v>0.24</v>
      </c>
      <c r="AR51" s="23">
        <v>17.6</v>
      </c>
      <c r="AS51" s="23">
        <v>357</v>
      </c>
      <c r="AT51" s="23">
        <v>71.8</v>
      </c>
      <c r="AU51">
        <v>0.015</v>
      </c>
      <c r="AX51" s="2"/>
      <c r="AY51" s="25" t="s">
        <v>1198</v>
      </c>
      <c r="AZ51" s="25" t="s">
        <v>990</v>
      </c>
      <c r="BA51" s="25" t="s">
        <v>1208</v>
      </c>
      <c r="BB51" s="25" t="s">
        <v>914</v>
      </c>
      <c r="BC51" s="25">
        <v>4.8</v>
      </c>
      <c r="BD51" s="25" t="s">
        <v>1209</v>
      </c>
      <c r="BE51" s="25" t="s">
        <v>1210</v>
      </c>
      <c r="BF51" s="25" t="s">
        <v>847</v>
      </c>
      <c r="BG51" s="25" t="s">
        <v>847</v>
      </c>
      <c r="BH51" s="25" t="s">
        <v>1211</v>
      </c>
      <c r="BI51" s="25" t="s">
        <v>847</v>
      </c>
      <c r="BJ51" s="25" t="s">
        <v>1212</v>
      </c>
      <c r="BK51" s="25" t="s">
        <v>1213</v>
      </c>
      <c r="BL51" s="25" t="s">
        <v>1214</v>
      </c>
      <c r="BM51" s="25">
        <v>4.8</v>
      </c>
      <c r="BN51" s="25">
        <v>378</v>
      </c>
      <c r="BO51" s="25">
        <v>1803</v>
      </c>
      <c r="BP51" s="28">
        <v>0.14301480025409502</v>
      </c>
      <c r="BQ51" s="25">
        <v>-2</v>
      </c>
      <c r="BR51" s="25">
        <v>15</v>
      </c>
      <c r="BS51" s="25">
        <v>290</v>
      </c>
      <c r="BT51" s="25"/>
      <c r="BU51" s="25"/>
    </row>
    <row r="52" spans="1:73" ht="12.75" customHeight="1">
      <c r="A52" s="3">
        <v>47</v>
      </c>
      <c r="B52" s="3" t="s">
        <v>114</v>
      </c>
      <c r="C52" s="3">
        <v>11</v>
      </c>
      <c r="D52" s="3" t="s">
        <v>252</v>
      </c>
      <c r="E52" s="3">
        <v>5</v>
      </c>
      <c r="F52" s="3" t="s">
        <v>115</v>
      </c>
      <c r="G52" s="3" t="s">
        <v>554</v>
      </c>
      <c r="H52" s="3" t="s">
        <v>797</v>
      </c>
      <c r="I52" s="3" t="s">
        <v>750</v>
      </c>
      <c r="J52" s="3" t="s">
        <v>662</v>
      </c>
      <c r="K52" s="4" t="str">
        <f t="shared" si="12"/>
        <v>107.9</v>
      </c>
      <c r="L52" s="4">
        <v>107.8682</v>
      </c>
      <c r="M52" s="4">
        <v>962</v>
      </c>
      <c r="N52" s="4">
        <v>2212</v>
      </c>
      <c r="O52" s="26" t="s">
        <v>336</v>
      </c>
      <c r="P52" s="13">
        <v>10.5</v>
      </c>
      <c r="Q52">
        <v>1.93</v>
      </c>
      <c r="R52">
        <v>7.5762</v>
      </c>
      <c r="S52">
        <v>21.49</v>
      </c>
      <c r="T52">
        <v>34.83</v>
      </c>
      <c r="U52" s="13">
        <f t="shared" si="1"/>
        <v>731</v>
      </c>
      <c r="V52" s="13">
        <f t="shared" si="7"/>
        <v>2073</v>
      </c>
      <c r="W52" s="13">
        <f t="shared" si="8"/>
        <v>3361</v>
      </c>
      <c r="X52" s="9">
        <v>1.3</v>
      </c>
      <c r="Y52" s="13">
        <f t="shared" si="2"/>
        <v>125</v>
      </c>
      <c r="Z52" s="5" t="s">
        <v>236</v>
      </c>
      <c r="AA52" s="5" t="s">
        <v>236</v>
      </c>
      <c r="AB52" t="str">
        <f t="shared" si="11"/>
        <v>[Kr] 5s2 4d9</v>
      </c>
      <c r="AC52" t="s">
        <v>357</v>
      </c>
      <c r="AD52" s="23">
        <v>1.75</v>
      </c>
      <c r="AE52" s="23">
        <v>1.15</v>
      </c>
      <c r="AF52" s="23">
        <v>1.34</v>
      </c>
      <c r="AG52" s="25"/>
      <c r="AH52" s="25"/>
      <c r="AI52" s="25">
        <v>144</v>
      </c>
      <c r="AJ52" s="25">
        <v>129</v>
      </c>
      <c r="AK52" s="25">
        <v>108</v>
      </c>
      <c r="AL52" s="25">
        <v>89</v>
      </c>
      <c r="AM52" s="23">
        <v>10.3</v>
      </c>
      <c r="AN52" s="23" t="s">
        <v>371</v>
      </c>
      <c r="AO52" s="23" t="s">
        <v>422</v>
      </c>
      <c r="AP52" s="23">
        <v>0.63</v>
      </c>
      <c r="AQ52" s="23">
        <v>0.235</v>
      </c>
      <c r="AR52" s="23">
        <v>11.3</v>
      </c>
      <c r="AS52" s="23">
        <v>250.58</v>
      </c>
      <c r="AT52" s="23">
        <v>429</v>
      </c>
      <c r="AU52">
        <v>0.075</v>
      </c>
      <c r="AV52">
        <v>4E-05</v>
      </c>
      <c r="AX52" s="2"/>
      <c r="AY52" s="25" t="s">
        <v>1215</v>
      </c>
      <c r="AZ52" s="25" t="s">
        <v>855</v>
      </c>
      <c r="BA52" s="25" t="s">
        <v>1216</v>
      </c>
      <c r="BB52" s="25" t="s">
        <v>914</v>
      </c>
      <c r="BC52" s="25">
        <v>3.25</v>
      </c>
      <c r="BD52" s="25" t="s">
        <v>1217</v>
      </c>
      <c r="BE52" s="25" t="s">
        <v>1218</v>
      </c>
      <c r="BF52" s="25" t="s">
        <v>847</v>
      </c>
      <c r="BG52" s="25" t="s">
        <v>847</v>
      </c>
      <c r="BH52" s="25" t="s">
        <v>1219</v>
      </c>
      <c r="BI52" s="25"/>
      <c r="BJ52" s="25" t="s">
        <v>847</v>
      </c>
      <c r="BK52" s="25" t="s">
        <v>1220</v>
      </c>
      <c r="BL52" s="25" t="s">
        <v>1221</v>
      </c>
      <c r="BM52" s="25">
        <v>7.9</v>
      </c>
      <c r="BN52" s="25">
        <v>284</v>
      </c>
      <c r="BO52" s="25"/>
      <c r="BP52" s="28">
        <v>-0.31336373073770657</v>
      </c>
      <c r="BQ52" s="25">
        <v>-1.2</v>
      </c>
      <c r="BR52" s="25">
        <v>120</v>
      </c>
      <c r="BS52" s="25">
        <v>14</v>
      </c>
      <c r="BT52" s="25"/>
      <c r="BU52" s="25" t="s">
        <v>1560</v>
      </c>
    </row>
    <row r="53" spans="1:73" ht="12.75" customHeight="1">
      <c r="A53" s="3">
        <v>48</v>
      </c>
      <c r="B53" s="3" t="s">
        <v>116</v>
      </c>
      <c r="C53" s="3">
        <v>12</v>
      </c>
      <c r="D53" s="3" t="s">
        <v>253</v>
      </c>
      <c r="E53" s="3">
        <v>5</v>
      </c>
      <c r="F53" s="3" t="s">
        <v>117</v>
      </c>
      <c r="G53" s="3" t="s">
        <v>555</v>
      </c>
      <c r="H53" s="3" t="s">
        <v>117</v>
      </c>
      <c r="I53" s="3" t="s">
        <v>663</v>
      </c>
      <c r="J53" s="3" t="s">
        <v>663</v>
      </c>
      <c r="K53" s="4" t="str">
        <f t="shared" si="12"/>
        <v>112.4</v>
      </c>
      <c r="L53" s="4">
        <v>112.414</v>
      </c>
      <c r="M53" s="4">
        <v>320.9</v>
      </c>
      <c r="N53" s="4">
        <v>765</v>
      </c>
      <c r="O53" s="26" t="s">
        <v>336</v>
      </c>
      <c r="P53" s="13">
        <v>8.65</v>
      </c>
      <c r="Q53">
        <v>1.69</v>
      </c>
      <c r="R53">
        <v>8.9937</v>
      </c>
      <c r="S53">
        <v>16.908</v>
      </c>
      <c r="T53">
        <v>37.48</v>
      </c>
      <c r="U53" s="13">
        <f t="shared" si="1"/>
        <v>868</v>
      </c>
      <c r="V53" s="13">
        <f t="shared" si="7"/>
        <v>1631</v>
      </c>
      <c r="W53" s="13">
        <f t="shared" si="8"/>
        <v>3616</v>
      </c>
      <c r="X53" s="9" t="s">
        <v>500</v>
      </c>
      <c r="Y53" s="13" t="str">
        <f t="shared" si="2"/>
        <v>&lt;0</v>
      </c>
      <c r="Z53" s="5" t="s">
        <v>237</v>
      </c>
      <c r="AA53" s="5" t="s">
        <v>237</v>
      </c>
      <c r="AB53" t="str">
        <f>CONCATENATE("[",B$41,"] ",E53,"s",MIN(A53-A$37,2)," ",E53-1,"d",MIN(A53-A$43,10))</f>
        <v>[Kr] 5s2 4d10</v>
      </c>
      <c r="AC53" t="str">
        <f t="shared" si="3"/>
        <v>[Kr] 5s2 4d10</v>
      </c>
      <c r="AD53" s="23">
        <v>1.71</v>
      </c>
      <c r="AE53" s="23">
        <v>0.95</v>
      </c>
      <c r="AF53" s="23">
        <v>1.48</v>
      </c>
      <c r="AG53" s="25"/>
      <c r="AH53" s="25"/>
      <c r="AI53" s="25">
        <v>151</v>
      </c>
      <c r="AJ53" s="25"/>
      <c r="AK53" s="25">
        <v>109</v>
      </c>
      <c r="AL53" s="25"/>
      <c r="AM53" s="23">
        <v>13.1</v>
      </c>
      <c r="AN53" s="23" t="s">
        <v>367</v>
      </c>
      <c r="AO53" s="23" t="s">
        <v>423</v>
      </c>
      <c r="AP53" s="23">
        <v>0.138</v>
      </c>
      <c r="AQ53" s="23">
        <v>0.23</v>
      </c>
      <c r="AR53" s="23">
        <v>6.192</v>
      </c>
      <c r="AS53" s="23">
        <v>99.57</v>
      </c>
      <c r="AT53" s="23">
        <v>96.8</v>
      </c>
      <c r="AU53">
        <v>0.15</v>
      </c>
      <c r="AV53">
        <v>0.00011</v>
      </c>
      <c r="AW53">
        <v>7E-05</v>
      </c>
      <c r="AX53" s="2"/>
      <c r="AY53" s="25" t="s">
        <v>1082</v>
      </c>
      <c r="AZ53" s="25" t="s">
        <v>1058</v>
      </c>
      <c r="BA53" s="25" t="s">
        <v>917</v>
      </c>
      <c r="BB53" s="25" t="s">
        <v>1084</v>
      </c>
      <c r="BC53" s="25">
        <v>2</v>
      </c>
      <c r="BD53" s="25" t="s">
        <v>1222</v>
      </c>
      <c r="BE53" s="25" t="s">
        <v>1223</v>
      </c>
      <c r="BF53" s="25" t="s">
        <v>847</v>
      </c>
      <c r="BG53" s="25" t="s">
        <v>1224</v>
      </c>
      <c r="BH53" s="25" t="s">
        <v>1225</v>
      </c>
      <c r="BI53" s="25" t="s">
        <v>847</v>
      </c>
      <c r="BJ53" s="25"/>
      <c r="BK53" s="25" t="s">
        <v>1226</v>
      </c>
      <c r="BL53" s="25" t="s">
        <v>1227</v>
      </c>
      <c r="BM53" s="25">
        <v>7.2</v>
      </c>
      <c r="BN53" s="25">
        <v>112</v>
      </c>
      <c r="BO53" s="25">
        <v>1817</v>
      </c>
      <c r="BP53" s="28">
        <v>0.2068258760318497</v>
      </c>
      <c r="BQ53" s="25">
        <v>-0.7</v>
      </c>
      <c r="BR53" s="25">
        <v>6</v>
      </c>
      <c r="BS53" s="25"/>
      <c r="BT53" s="25"/>
      <c r="BU53" s="25" t="s">
        <v>1561</v>
      </c>
    </row>
    <row r="54" spans="1:73" ht="12.75" customHeight="1">
      <c r="A54" s="3">
        <v>49</v>
      </c>
      <c r="B54" s="3" t="s">
        <v>118</v>
      </c>
      <c r="C54" s="3">
        <v>13</v>
      </c>
      <c r="D54" s="3" t="s">
        <v>254</v>
      </c>
      <c r="E54" s="3">
        <v>5</v>
      </c>
      <c r="F54" s="3" t="s">
        <v>119</v>
      </c>
      <c r="G54" s="3" t="s">
        <v>556</v>
      </c>
      <c r="H54" s="3" t="s">
        <v>119</v>
      </c>
      <c r="I54" s="3" t="s">
        <v>664</v>
      </c>
      <c r="J54" s="3" t="s">
        <v>664</v>
      </c>
      <c r="K54" s="4" t="str">
        <f t="shared" si="12"/>
        <v>114.8</v>
      </c>
      <c r="L54" s="4">
        <v>114.818</v>
      </c>
      <c r="M54" s="4">
        <v>156.6</v>
      </c>
      <c r="N54" s="4">
        <v>2080</v>
      </c>
      <c r="O54" s="26" t="s">
        <v>336</v>
      </c>
      <c r="P54" s="13">
        <v>7.31</v>
      </c>
      <c r="Q54">
        <v>1.78</v>
      </c>
      <c r="R54">
        <v>5.7864</v>
      </c>
      <c r="S54">
        <v>18.869</v>
      </c>
      <c r="T54">
        <v>28.03</v>
      </c>
      <c r="U54" s="13">
        <f t="shared" si="1"/>
        <v>558</v>
      </c>
      <c r="V54" s="13">
        <f t="shared" si="7"/>
        <v>1821</v>
      </c>
      <c r="W54" s="13">
        <f t="shared" si="8"/>
        <v>2704</v>
      </c>
      <c r="X54" s="9">
        <v>0.3</v>
      </c>
      <c r="Y54" s="13">
        <f t="shared" si="2"/>
        <v>29</v>
      </c>
      <c r="Z54" s="5" t="s">
        <v>238</v>
      </c>
      <c r="AA54" s="5" t="s">
        <v>238</v>
      </c>
      <c r="AB54" t="str">
        <f aca="true" t="shared" si="13" ref="AB54:AB59">CONCATENATE("[",B$41,"] ",E54,"s",MIN(A54-A$37,2)," ",E54-1,"d",MIN(A54-A$43,10)," ",E54,"p",MIN(A54-A$53,6))</f>
        <v>[Kr] 5s2 4d10 5p1</v>
      </c>
      <c r="AC54" t="str">
        <f t="shared" si="3"/>
        <v>[Kr] 5s2 4d10 5p1</v>
      </c>
      <c r="AD54" s="23">
        <v>2</v>
      </c>
      <c r="AE54" s="23">
        <v>0.8</v>
      </c>
      <c r="AF54" s="23">
        <v>1.44</v>
      </c>
      <c r="AG54" s="25"/>
      <c r="AH54" s="25"/>
      <c r="AI54" s="25">
        <v>167</v>
      </c>
      <c r="AJ54" s="25"/>
      <c r="AK54" s="25"/>
      <c r="AL54" s="25">
        <v>94</v>
      </c>
      <c r="AM54" s="23">
        <v>15.7</v>
      </c>
      <c r="AN54" s="23" t="s">
        <v>374</v>
      </c>
      <c r="AO54" s="23" t="s">
        <v>424</v>
      </c>
      <c r="AP54" s="23">
        <v>0.116</v>
      </c>
      <c r="AQ54" s="23">
        <v>0.23</v>
      </c>
      <c r="AR54" s="23">
        <v>3.263</v>
      </c>
      <c r="AS54" s="23">
        <v>231.5</v>
      </c>
      <c r="AT54" s="23">
        <v>81.6</v>
      </c>
      <c r="AU54">
        <v>0.25</v>
      </c>
      <c r="AV54">
        <v>0.002</v>
      </c>
      <c r="AX54" s="2"/>
      <c r="AY54" s="25" t="s">
        <v>1228</v>
      </c>
      <c r="AZ54" s="25" t="s">
        <v>990</v>
      </c>
      <c r="BA54" s="25" t="s">
        <v>917</v>
      </c>
      <c r="BB54" s="25" t="s">
        <v>1229</v>
      </c>
      <c r="BC54" s="25">
        <v>1.2</v>
      </c>
      <c r="BD54" s="25" t="s">
        <v>1230</v>
      </c>
      <c r="BE54" s="25" t="s">
        <v>1231</v>
      </c>
      <c r="BF54" s="25"/>
      <c r="BG54" s="25" t="s">
        <v>1232</v>
      </c>
      <c r="BH54" s="25" t="s">
        <v>1233</v>
      </c>
      <c r="BI54" s="25" t="s">
        <v>847</v>
      </c>
      <c r="BJ54" s="25"/>
      <c r="BK54" s="25" t="s">
        <v>1234</v>
      </c>
      <c r="BL54" s="25" t="s">
        <v>1235</v>
      </c>
      <c r="BM54" s="25">
        <v>9.7</v>
      </c>
      <c r="BN54" s="25">
        <v>243</v>
      </c>
      <c r="BO54" s="25">
        <v>1863</v>
      </c>
      <c r="BP54" s="28">
        <v>-0.7351821769904634</v>
      </c>
      <c r="BQ54" s="25">
        <v>-1</v>
      </c>
      <c r="BR54" s="25">
        <v>120</v>
      </c>
      <c r="BS54" s="25"/>
      <c r="BT54" s="25"/>
      <c r="BU54" s="25" t="s">
        <v>1560</v>
      </c>
    </row>
    <row r="55" spans="1:73" ht="12.75" customHeight="1">
      <c r="A55" s="3">
        <v>50</v>
      </c>
      <c r="B55" s="3" t="s">
        <v>120</v>
      </c>
      <c r="C55" s="3">
        <v>14</v>
      </c>
      <c r="D55" s="3" t="s">
        <v>255</v>
      </c>
      <c r="E55" s="3">
        <v>5</v>
      </c>
      <c r="F55" s="3" t="s">
        <v>121</v>
      </c>
      <c r="G55" s="3" t="s">
        <v>557</v>
      </c>
      <c r="H55" s="3" t="s">
        <v>617</v>
      </c>
      <c r="I55" s="3" t="s">
        <v>751</v>
      </c>
      <c r="J55" s="3" t="s">
        <v>665</v>
      </c>
      <c r="K55" s="4" t="str">
        <f t="shared" si="12"/>
        <v>118.7</v>
      </c>
      <c r="L55" s="4">
        <v>118.71</v>
      </c>
      <c r="M55" s="4">
        <v>232</v>
      </c>
      <c r="N55" s="4">
        <v>2270</v>
      </c>
      <c r="O55" s="26" t="s">
        <v>336</v>
      </c>
      <c r="P55" s="13">
        <v>7.31</v>
      </c>
      <c r="Q55">
        <v>1.96</v>
      </c>
      <c r="R55">
        <v>7.3438</v>
      </c>
      <c r="S55">
        <v>14.632</v>
      </c>
      <c r="T55">
        <v>30.502</v>
      </c>
      <c r="U55" s="13">
        <f t="shared" si="1"/>
        <v>709</v>
      </c>
      <c r="V55" s="13">
        <f t="shared" si="7"/>
        <v>1412</v>
      </c>
      <c r="W55" s="13">
        <f t="shared" si="8"/>
        <v>2943</v>
      </c>
      <c r="X55" s="9">
        <v>1.11</v>
      </c>
      <c r="Y55" s="13">
        <f t="shared" si="2"/>
        <v>107</v>
      </c>
      <c r="Z55" s="5" t="s">
        <v>267</v>
      </c>
      <c r="AA55" s="5" t="s">
        <v>267</v>
      </c>
      <c r="AB55" t="str">
        <f t="shared" si="13"/>
        <v>[Kr] 5s2 4d10 5p2</v>
      </c>
      <c r="AC55" t="str">
        <f t="shared" si="3"/>
        <v>[Kr] 5s2 4d10 5p2</v>
      </c>
      <c r="AD55" s="23">
        <v>1.72</v>
      </c>
      <c r="AE55" s="23">
        <v>0.71</v>
      </c>
      <c r="AF55" s="23">
        <v>1.41</v>
      </c>
      <c r="AG55" s="25"/>
      <c r="AH55" s="25"/>
      <c r="AI55" s="25">
        <v>140.5</v>
      </c>
      <c r="AJ55" s="25"/>
      <c r="AK55" s="25"/>
      <c r="AL55" s="25"/>
      <c r="AM55" s="23">
        <v>16.3</v>
      </c>
      <c r="AN55" s="23" t="s">
        <v>374</v>
      </c>
      <c r="AO55" s="23" t="s">
        <v>425</v>
      </c>
      <c r="AP55" s="23">
        <v>0.0917</v>
      </c>
      <c r="AQ55" s="23">
        <v>0.227</v>
      </c>
      <c r="AR55" s="23">
        <v>7.029</v>
      </c>
      <c r="AS55" s="23">
        <v>295.8</v>
      </c>
      <c r="AT55" s="23">
        <v>66.6</v>
      </c>
      <c r="AU55">
        <v>2.3</v>
      </c>
      <c r="AV55">
        <v>4E-06</v>
      </c>
      <c r="AW55">
        <v>2E-05</v>
      </c>
      <c r="AX55" s="2"/>
      <c r="AY55" s="25" t="s">
        <v>1236</v>
      </c>
      <c r="AZ55" s="25" t="s">
        <v>990</v>
      </c>
      <c r="BA55" s="25" t="s">
        <v>1237</v>
      </c>
      <c r="BB55" s="25" t="s">
        <v>1238</v>
      </c>
      <c r="BC55" s="25">
        <v>1.65</v>
      </c>
      <c r="BD55" s="25" t="s">
        <v>1239</v>
      </c>
      <c r="BE55" s="25" t="s">
        <v>1240</v>
      </c>
      <c r="BF55" s="25" t="s">
        <v>847</v>
      </c>
      <c r="BG55" s="25" t="s">
        <v>847</v>
      </c>
      <c r="BH55" s="25" t="s">
        <v>1241</v>
      </c>
      <c r="BI55" s="25" t="s">
        <v>1242</v>
      </c>
      <c r="BJ55" s="25" t="s">
        <v>1243</v>
      </c>
      <c r="BK55" s="25" t="s">
        <v>1244</v>
      </c>
      <c r="BL55" s="25" t="s">
        <v>1245</v>
      </c>
      <c r="BM55" s="25">
        <v>7.7</v>
      </c>
      <c r="BN55" s="25">
        <v>302</v>
      </c>
      <c r="BO55" s="25"/>
      <c r="BP55" s="28">
        <v>0.5820633629117087</v>
      </c>
      <c r="BQ55" s="25">
        <v>0.3</v>
      </c>
      <c r="BR55" s="25">
        <v>8</v>
      </c>
      <c r="BS55" s="25">
        <v>0.83</v>
      </c>
      <c r="BT55" s="25"/>
      <c r="BU55" s="25" t="s">
        <v>1560</v>
      </c>
    </row>
    <row r="56" spans="1:73" ht="12.75" customHeight="1">
      <c r="A56" s="3">
        <v>51</v>
      </c>
      <c r="B56" s="3" t="s">
        <v>122</v>
      </c>
      <c r="C56" s="3">
        <v>15</v>
      </c>
      <c r="D56" s="3" t="s">
        <v>256</v>
      </c>
      <c r="E56" s="3">
        <v>5</v>
      </c>
      <c r="F56" s="3" t="s">
        <v>123</v>
      </c>
      <c r="G56" s="3" t="s">
        <v>558</v>
      </c>
      <c r="H56" s="3" t="s">
        <v>798</v>
      </c>
      <c r="I56" s="3" t="s">
        <v>666</v>
      </c>
      <c r="J56" s="3" t="s">
        <v>666</v>
      </c>
      <c r="K56" s="4" t="str">
        <f t="shared" si="12"/>
        <v>121.8</v>
      </c>
      <c r="L56" s="4">
        <v>121.76</v>
      </c>
      <c r="M56" s="4">
        <v>631</v>
      </c>
      <c r="N56" s="4">
        <v>1950</v>
      </c>
      <c r="O56" s="26" t="s">
        <v>336</v>
      </c>
      <c r="P56" s="13">
        <v>6.69</v>
      </c>
      <c r="Q56">
        <v>2.05</v>
      </c>
      <c r="R56">
        <v>8.64</v>
      </c>
      <c r="S56">
        <v>16.53</v>
      </c>
      <c r="T56">
        <v>25.3</v>
      </c>
      <c r="U56" s="13">
        <f t="shared" si="1"/>
        <v>834</v>
      </c>
      <c r="V56" s="13">
        <f t="shared" si="7"/>
        <v>1595</v>
      </c>
      <c r="W56" s="13">
        <f t="shared" si="8"/>
        <v>2441</v>
      </c>
      <c r="X56" s="9">
        <v>1.07</v>
      </c>
      <c r="Y56" s="13">
        <f t="shared" si="2"/>
        <v>103</v>
      </c>
      <c r="Z56" s="5" t="s">
        <v>278</v>
      </c>
      <c r="AA56" s="5" t="s">
        <v>278</v>
      </c>
      <c r="AB56" t="str">
        <f t="shared" si="13"/>
        <v>[Kr] 5s2 4d10 5p3</v>
      </c>
      <c r="AC56" t="str">
        <f t="shared" si="3"/>
        <v>[Kr] 5s2 4d10 5p3</v>
      </c>
      <c r="AD56" s="23">
        <v>1.53</v>
      </c>
      <c r="AE56" s="23">
        <v>0.76</v>
      </c>
      <c r="AF56" s="23">
        <v>1.4</v>
      </c>
      <c r="AG56" s="25"/>
      <c r="AH56" s="25"/>
      <c r="AI56" s="25">
        <v>140</v>
      </c>
      <c r="AJ56" s="25"/>
      <c r="AK56" s="25"/>
      <c r="AL56" s="25">
        <v>90</v>
      </c>
      <c r="AM56" s="23">
        <v>18.23</v>
      </c>
      <c r="AN56" s="23" t="s">
        <v>369</v>
      </c>
      <c r="AO56" s="23" t="s">
        <v>426</v>
      </c>
      <c r="AP56" s="23">
        <v>0.0288</v>
      </c>
      <c r="AQ56" s="23">
        <v>0.21</v>
      </c>
      <c r="AR56" s="23">
        <v>19.87</v>
      </c>
      <c r="AS56" s="23">
        <v>77.14</v>
      </c>
      <c r="AT56" s="23">
        <v>24.3</v>
      </c>
      <c r="AU56">
        <v>0.2</v>
      </c>
      <c r="AV56">
        <v>0.00024</v>
      </c>
      <c r="AX56" s="2"/>
      <c r="AY56" s="25" t="s">
        <v>1246</v>
      </c>
      <c r="AZ56" s="25" t="s">
        <v>1058</v>
      </c>
      <c r="BA56" s="25" t="s">
        <v>1247</v>
      </c>
      <c r="BB56" s="25" t="s">
        <v>369</v>
      </c>
      <c r="BC56" s="25">
        <v>3.15</v>
      </c>
      <c r="BD56" s="25" t="s">
        <v>1248</v>
      </c>
      <c r="BE56" s="25" t="s">
        <v>1249</v>
      </c>
      <c r="BF56" s="25" t="s">
        <v>847</v>
      </c>
      <c r="BG56" s="25" t="s">
        <v>847</v>
      </c>
      <c r="BH56" s="25" t="s">
        <v>1250</v>
      </c>
      <c r="BI56" s="25" t="s">
        <v>847</v>
      </c>
      <c r="BJ56" s="25" t="s">
        <v>1251</v>
      </c>
      <c r="BK56" s="25" t="s">
        <v>1252</v>
      </c>
      <c r="BL56" s="25" t="s">
        <v>1253</v>
      </c>
      <c r="BM56" s="25">
        <v>6.6</v>
      </c>
      <c r="BN56" s="25">
        <v>262</v>
      </c>
      <c r="BO56" s="25">
        <v>1600</v>
      </c>
      <c r="BP56" s="28">
        <v>-0.5100415205751653</v>
      </c>
      <c r="BQ56" s="25">
        <v>-0.7</v>
      </c>
      <c r="BR56" s="25">
        <v>4.5</v>
      </c>
      <c r="BS56" s="25">
        <v>0.44</v>
      </c>
      <c r="BT56" s="25"/>
      <c r="BU56" s="25" t="s">
        <v>1560</v>
      </c>
    </row>
    <row r="57" spans="1:73" ht="12.75" customHeight="1">
      <c r="A57" s="3">
        <v>52</v>
      </c>
      <c r="B57" s="3" t="s">
        <v>124</v>
      </c>
      <c r="C57" s="3">
        <v>16</v>
      </c>
      <c r="D57" s="3" t="s">
        <v>257</v>
      </c>
      <c r="E57" s="3">
        <v>5</v>
      </c>
      <c r="F57" s="3" t="s">
        <v>125</v>
      </c>
      <c r="G57" s="3" t="s">
        <v>559</v>
      </c>
      <c r="H57" s="3" t="s">
        <v>799</v>
      </c>
      <c r="I57" s="3" t="s">
        <v>752</v>
      </c>
      <c r="J57" s="3" t="s">
        <v>667</v>
      </c>
      <c r="K57" s="4" t="str">
        <f t="shared" si="12"/>
        <v>127.6</v>
      </c>
      <c r="L57" s="4">
        <v>127.6</v>
      </c>
      <c r="M57" s="4">
        <v>449.5</v>
      </c>
      <c r="N57" s="4">
        <v>989.8</v>
      </c>
      <c r="O57" s="26" t="s">
        <v>336</v>
      </c>
      <c r="P57" s="13">
        <v>6.24</v>
      </c>
      <c r="Q57">
        <v>2.1</v>
      </c>
      <c r="R57">
        <v>9.0096</v>
      </c>
      <c r="S57">
        <v>18.6</v>
      </c>
      <c r="T57">
        <v>27.96</v>
      </c>
      <c r="U57" s="13">
        <f t="shared" si="1"/>
        <v>869</v>
      </c>
      <c r="V57" s="13">
        <f t="shared" si="7"/>
        <v>1795</v>
      </c>
      <c r="W57" s="13">
        <f t="shared" si="8"/>
        <v>2698</v>
      </c>
      <c r="X57" s="9">
        <v>1.97</v>
      </c>
      <c r="Y57" s="13">
        <f t="shared" si="2"/>
        <v>190</v>
      </c>
      <c r="Z57" s="5" t="s">
        <v>279</v>
      </c>
      <c r="AA57" s="5" t="s">
        <v>241</v>
      </c>
      <c r="AB57" t="str">
        <f t="shared" si="13"/>
        <v>[Kr] 5s2 4d10 5p4</v>
      </c>
      <c r="AC57" t="str">
        <f t="shared" si="3"/>
        <v>[Kr] 5s2 4d10 5p4</v>
      </c>
      <c r="AD57" s="23">
        <v>1.43</v>
      </c>
      <c r="AE57" s="23">
        <v>0.97</v>
      </c>
      <c r="AF57" s="23">
        <v>1.36</v>
      </c>
      <c r="AG57" s="25">
        <v>207</v>
      </c>
      <c r="AH57" s="25"/>
      <c r="AI57" s="25">
        <v>142</v>
      </c>
      <c r="AJ57" s="25"/>
      <c r="AK57" s="25"/>
      <c r="AL57" s="25"/>
      <c r="AM57" s="23">
        <v>20.5</v>
      </c>
      <c r="AN57" s="23" t="s">
        <v>367</v>
      </c>
      <c r="AO57" s="23" t="s">
        <v>427</v>
      </c>
      <c r="AP57" s="23">
        <v>2E-06</v>
      </c>
      <c r="AQ57" s="23">
        <v>0.2</v>
      </c>
      <c r="AR57" s="23">
        <v>17.49</v>
      </c>
      <c r="AS57" s="23">
        <v>52.55</v>
      </c>
      <c r="AT57" s="23">
        <v>2.35</v>
      </c>
      <c r="AU57">
        <v>0.001</v>
      </c>
      <c r="AX57" s="2"/>
      <c r="AY57" s="25" t="s">
        <v>1228</v>
      </c>
      <c r="AZ57" s="25" t="s">
        <v>855</v>
      </c>
      <c r="BA57" s="25" t="s">
        <v>948</v>
      </c>
      <c r="BB57" s="25" t="s">
        <v>1122</v>
      </c>
      <c r="BC57" s="25">
        <v>2.3</v>
      </c>
      <c r="BD57" s="25" t="s">
        <v>1254</v>
      </c>
      <c r="BE57" s="25" t="s">
        <v>1255</v>
      </c>
      <c r="BF57" s="25" t="s">
        <v>847</v>
      </c>
      <c r="BG57" s="25" t="s">
        <v>847</v>
      </c>
      <c r="BH57" s="25" t="s">
        <v>1256</v>
      </c>
      <c r="BI57" s="25"/>
      <c r="BJ57" s="25" t="s">
        <v>1257</v>
      </c>
      <c r="BK57" s="25" t="s">
        <v>1258</v>
      </c>
      <c r="BL57" s="25" t="s">
        <v>1259</v>
      </c>
      <c r="BM57" s="25">
        <v>5.5</v>
      </c>
      <c r="BN57" s="25">
        <v>197</v>
      </c>
      <c r="BO57" s="25">
        <v>1783</v>
      </c>
      <c r="BP57" s="28">
        <v>0.6821450763738317</v>
      </c>
      <c r="BQ57" s="25">
        <v>-3</v>
      </c>
      <c r="BR57" s="25">
        <v>24</v>
      </c>
      <c r="BS57" s="25"/>
      <c r="BT57" s="25" t="s">
        <v>1561</v>
      </c>
      <c r="BU57" s="25" t="s">
        <v>1560</v>
      </c>
    </row>
    <row r="58" spans="1:73" ht="12.75" customHeight="1">
      <c r="A58" s="3">
        <v>53</v>
      </c>
      <c r="B58" s="3" t="s">
        <v>126</v>
      </c>
      <c r="C58" s="3">
        <v>17</v>
      </c>
      <c r="D58" s="3" t="s">
        <v>258</v>
      </c>
      <c r="E58" s="3">
        <v>5</v>
      </c>
      <c r="F58" s="3" t="s">
        <v>127</v>
      </c>
      <c r="G58" s="3" t="s">
        <v>560</v>
      </c>
      <c r="H58" s="3" t="s">
        <v>800</v>
      </c>
      <c r="I58" s="3" t="s">
        <v>753</v>
      </c>
      <c r="J58" s="3" t="s">
        <v>668</v>
      </c>
      <c r="K58" s="4" t="str">
        <f t="shared" si="12"/>
        <v>126.9</v>
      </c>
      <c r="L58" s="4">
        <v>126.90447</v>
      </c>
      <c r="M58" s="4">
        <v>113.5</v>
      </c>
      <c r="N58" s="4">
        <v>184</v>
      </c>
      <c r="O58" s="26" t="s">
        <v>336</v>
      </c>
      <c r="P58" s="13">
        <v>4.93</v>
      </c>
      <c r="Q58">
        <v>2.66</v>
      </c>
      <c r="R58">
        <v>10.4513</v>
      </c>
      <c r="S58">
        <v>19.131</v>
      </c>
      <c r="T58">
        <v>33</v>
      </c>
      <c r="U58" s="13">
        <f t="shared" si="1"/>
        <v>1008</v>
      </c>
      <c r="V58" s="13">
        <f t="shared" si="7"/>
        <v>1846</v>
      </c>
      <c r="W58" s="13">
        <f t="shared" si="8"/>
        <v>3184</v>
      </c>
      <c r="X58" s="9">
        <v>3.06</v>
      </c>
      <c r="Y58" s="13">
        <f t="shared" si="2"/>
        <v>295</v>
      </c>
      <c r="Z58" s="5" t="s">
        <v>280</v>
      </c>
      <c r="AA58" s="5" t="s">
        <v>242</v>
      </c>
      <c r="AB58" t="str">
        <f t="shared" si="13"/>
        <v>[Kr] 5s2 4d10 5p5</v>
      </c>
      <c r="AC58" t="str">
        <f t="shared" si="3"/>
        <v>[Kr] 5s2 4d10 5p5</v>
      </c>
      <c r="AD58" s="23">
        <v>1.32</v>
      </c>
      <c r="AE58" s="23">
        <v>2.2</v>
      </c>
      <c r="AF58" s="23">
        <v>1.33</v>
      </c>
      <c r="AG58" s="25"/>
      <c r="AH58" s="25">
        <v>206</v>
      </c>
      <c r="AI58" s="25">
        <v>133</v>
      </c>
      <c r="AJ58" s="25"/>
      <c r="AK58" s="25"/>
      <c r="AL58" s="25"/>
      <c r="AM58" s="23">
        <v>25.74</v>
      </c>
      <c r="AN58" s="23" t="s">
        <v>373</v>
      </c>
      <c r="AO58" s="23" t="s">
        <v>428</v>
      </c>
      <c r="AP58" s="23">
        <v>8E-16</v>
      </c>
      <c r="AQ58" s="23">
        <v>0.214</v>
      </c>
      <c r="AR58" s="23">
        <v>7.824</v>
      </c>
      <c r="AS58" s="23">
        <v>20.752</v>
      </c>
      <c r="AT58" s="23">
        <v>0.449</v>
      </c>
      <c r="AU58">
        <v>0.45</v>
      </c>
      <c r="AV58">
        <v>0.06</v>
      </c>
      <c r="AW58">
        <v>2E-05</v>
      </c>
      <c r="AX58" s="2"/>
      <c r="AY58" s="25" t="s">
        <v>1260</v>
      </c>
      <c r="AZ58" s="25" t="s">
        <v>1261</v>
      </c>
      <c r="BA58" s="25" t="s">
        <v>1262</v>
      </c>
      <c r="BB58" s="25" t="s">
        <v>1263</v>
      </c>
      <c r="BC58" s="25"/>
      <c r="BD58" s="25" t="s">
        <v>1264</v>
      </c>
      <c r="BE58" s="25" t="s">
        <v>847</v>
      </c>
      <c r="BF58" s="25" t="s">
        <v>1265</v>
      </c>
      <c r="BG58" s="25" t="s">
        <v>847</v>
      </c>
      <c r="BH58" s="25" t="s">
        <v>1266</v>
      </c>
      <c r="BI58" s="25" t="s">
        <v>1267</v>
      </c>
      <c r="BJ58" s="25" t="s">
        <v>1268</v>
      </c>
      <c r="BK58" s="25" t="s">
        <v>1269</v>
      </c>
      <c r="BL58" s="25" t="s">
        <v>1270</v>
      </c>
      <c r="BM58" s="25">
        <v>5</v>
      </c>
      <c r="BN58" s="25">
        <v>107</v>
      </c>
      <c r="BO58" s="25">
        <v>1811</v>
      </c>
      <c r="BP58" s="28">
        <v>-0.045757490560675115</v>
      </c>
      <c r="BQ58" s="25">
        <v>-0.3</v>
      </c>
      <c r="BR58" s="25">
        <v>8.3</v>
      </c>
      <c r="BS58" s="25"/>
      <c r="BT58" s="25" t="s">
        <v>1561</v>
      </c>
      <c r="BU58" s="25" t="s">
        <v>1560</v>
      </c>
    </row>
    <row r="59" spans="1:73" ht="12.75" customHeight="1">
      <c r="A59" s="3">
        <v>54</v>
      </c>
      <c r="B59" s="3" t="s">
        <v>128</v>
      </c>
      <c r="C59" s="3">
        <v>18</v>
      </c>
      <c r="D59" s="3" t="s">
        <v>259</v>
      </c>
      <c r="E59" s="3">
        <v>5</v>
      </c>
      <c r="F59" s="3" t="s">
        <v>129</v>
      </c>
      <c r="G59" s="3" t="s">
        <v>561</v>
      </c>
      <c r="H59" s="3" t="s">
        <v>801</v>
      </c>
      <c r="I59" s="3" t="s">
        <v>754</v>
      </c>
      <c r="J59" s="3" t="s">
        <v>669</v>
      </c>
      <c r="K59" s="4" t="str">
        <f t="shared" si="12"/>
        <v>131.3</v>
      </c>
      <c r="L59" s="4">
        <v>131.293</v>
      </c>
      <c r="M59" s="4">
        <v>-111.8</v>
      </c>
      <c r="N59" s="4">
        <v>-107.1</v>
      </c>
      <c r="O59" s="26" t="s">
        <v>826</v>
      </c>
      <c r="P59" s="13">
        <v>0.00589</v>
      </c>
      <c r="Q59">
        <v>2.6</v>
      </c>
      <c r="R59">
        <v>12.1299</v>
      </c>
      <c r="S59">
        <v>21.21</v>
      </c>
      <c r="T59">
        <v>32.1</v>
      </c>
      <c r="U59" s="13">
        <f t="shared" si="1"/>
        <v>1170</v>
      </c>
      <c r="V59" s="13">
        <f t="shared" si="7"/>
        <v>2046</v>
      </c>
      <c r="W59" s="13">
        <f t="shared" si="8"/>
        <v>3097</v>
      </c>
      <c r="X59" s="9" t="s">
        <v>500</v>
      </c>
      <c r="Y59" s="13" t="str">
        <f t="shared" si="2"/>
        <v>&lt;0</v>
      </c>
      <c r="Z59" s="5" t="s">
        <v>243</v>
      </c>
      <c r="AA59" s="5"/>
      <c r="AB59" t="str">
        <f t="shared" si="13"/>
        <v>[Kr] 5s2 4d10 5p6</v>
      </c>
      <c r="AC59" t="str">
        <f t="shared" si="3"/>
        <v>[Kr] 5s2 4d10 5p6</v>
      </c>
      <c r="AD59" s="23">
        <v>1.24</v>
      </c>
      <c r="AE59" s="23" t="s">
        <v>307</v>
      </c>
      <c r="AF59" s="23">
        <v>1.31</v>
      </c>
      <c r="AG59" s="25"/>
      <c r="AH59" s="25"/>
      <c r="AI59" s="25">
        <v>131</v>
      </c>
      <c r="AJ59" s="25"/>
      <c r="AK59" s="25"/>
      <c r="AL59" s="25"/>
      <c r="AM59" s="23">
        <v>37.3</v>
      </c>
      <c r="AN59" s="23" t="s">
        <v>371</v>
      </c>
      <c r="AO59" s="23" t="s">
        <v>429</v>
      </c>
      <c r="AP59" s="23" t="s">
        <v>307</v>
      </c>
      <c r="AQ59" s="23">
        <v>0.158</v>
      </c>
      <c r="AR59" s="23">
        <v>2.297</v>
      </c>
      <c r="AS59" s="23">
        <v>12.636</v>
      </c>
      <c r="AT59" s="23">
        <v>0.00569</v>
      </c>
      <c r="AU59">
        <v>3E-05</v>
      </c>
      <c r="AV59">
        <v>5E-05</v>
      </c>
      <c r="AX59" s="2"/>
      <c r="AY59" s="25" t="s">
        <v>894</v>
      </c>
      <c r="AZ59" s="25" t="s">
        <v>842</v>
      </c>
      <c r="BA59" s="25" t="s">
        <v>1139</v>
      </c>
      <c r="BB59" s="25" t="s">
        <v>914</v>
      </c>
      <c r="BC59" s="25"/>
      <c r="BD59" s="25" t="s">
        <v>1271</v>
      </c>
      <c r="BE59" s="25" t="s">
        <v>847</v>
      </c>
      <c r="BF59" s="25" t="s">
        <v>847</v>
      </c>
      <c r="BG59" s="25" t="s">
        <v>847</v>
      </c>
      <c r="BH59" s="25" t="s">
        <v>847</v>
      </c>
      <c r="BI59" s="25" t="s">
        <v>847</v>
      </c>
      <c r="BJ59" s="25" t="s">
        <v>847</v>
      </c>
      <c r="BK59" s="25" t="s">
        <v>1272</v>
      </c>
      <c r="BL59" s="25" t="s">
        <v>847</v>
      </c>
      <c r="BM59" s="25">
        <v>4</v>
      </c>
      <c r="BN59" s="25">
        <v>0</v>
      </c>
      <c r="BO59" s="25">
        <v>1898</v>
      </c>
      <c r="BP59" s="28">
        <v>0.6720978579357174</v>
      </c>
      <c r="BQ59" s="25">
        <v>-4.5</v>
      </c>
      <c r="BR59" s="25">
        <v>120</v>
      </c>
      <c r="BS59" s="25"/>
      <c r="BT59" s="25" t="s">
        <v>1560</v>
      </c>
      <c r="BU59" s="25" t="s">
        <v>1560</v>
      </c>
    </row>
    <row r="60" spans="1:73" ht="12.75" customHeight="1">
      <c r="A60" s="3">
        <v>55</v>
      </c>
      <c r="B60" s="3" t="s">
        <v>130</v>
      </c>
      <c r="C60" s="3">
        <v>1</v>
      </c>
      <c r="D60" s="3" t="s">
        <v>244</v>
      </c>
      <c r="E60" s="3">
        <v>6</v>
      </c>
      <c r="F60" s="3" t="s">
        <v>131</v>
      </c>
      <c r="G60" s="3" t="s">
        <v>562</v>
      </c>
      <c r="H60" s="3" t="s">
        <v>802</v>
      </c>
      <c r="I60" s="3" t="s">
        <v>670</v>
      </c>
      <c r="J60" s="3" t="s">
        <v>670</v>
      </c>
      <c r="K60" s="4" t="str">
        <f t="shared" si="12"/>
        <v>132.9</v>
      </c>
      <c r="L60" s="4">
        <v>132.90545196</v>
      </c>
      <c r="M60" s="4">
        <v>28.4</v>
      </c>
      <c r="N60" s="4">
        <v>669</v>
      </c>
      <c r="O60" s="26" t="s">
        <v>336</v>
      </c>
      <c r="P60" s="13">
        <v>1.87</v>
      </c>
      <c r="Q60">
        <v>0.79</v>
      </c>
      <c r="R60">
        <v>3.8939</v>
      </c>
      <c r="S60">
        <v>25.1</v>
      </c>
      <c r="U60" s="13">
        <f t="shared" si="1"/>
        <v>376</v>
      </c>
      <c r="V60" s="13">
        <f t="shared" si="7"/>
        <v>2422</v>
      </c>
      <c r="W60" s="13">
        <f t="shared" si="8"/>
      </c>
      <c r="X60" s="9">
        <v>0.47</v>
      </c>
      <c r="Y60" s="13">
        <f t="shared" si="2"/>
        <v>45</v>
      </c>
      <c r="Z60" s="5" t="s">
        <v>236</v>
      </c>
      <c r="AA60" s="5" t="s">
        <v>236</v>
      </c>
      <c r="AB60" t="str">
        <f>CONCATENATE("[",B$59,"] ",E60,"s",MIN(A60-A$59,2))</f>
        <v>[Xe] 6s1</v>
      </c>
      <c r="AC60" t="str">
        <f t="shared" si="3"/>
        <v>[Xe] 6s1</v>
      </c>
      <c r="AD60" s="23">
        <v>3.34</v>
      </c>
      <c r="AE60" s="23">
        <v>1.74</v>
      </c>
      <c r="AF60" s="23">
        <v>2.35</v>
      </c>
      <c r="AG60" s="25"/>
      <c r="AH60" s="25"/>
      <c r="AI60" s="25">
        <v>265</v>
      </c>
      <c r="AJ60" s="25">
        <v>181</v>
      </c>
      <c r="AK60" s="25"/>
      <c r="AL60" s="25"/>
      <c r="AM60" s="23">
        <v>71.07</v>
      </c>
      <c r="AN60" s="23" t="s">
        <v>368</v>
      </c>
      <c r="AO60" s="23" t="s">
        <v>430</v>
      </c>
      <c r="AP60" s="23">
        <v>0.0489</v>
      </c>
      <c r="AQ60" s="23">
        <v>0.24</v>
      </c>
      <c r="AR60" s="23">
        <v>2.092</v>
      </c>
      <c r="AS60" s="23">
        <v>67.74</v>
      </c>
      <c r="AT60" s="23">
        <v>59</v>
      </c>
      <c r="AU60">
        <v>3</v>
      </c>
      <c r="AV60">
        <v>0.0003</v>
      </c>
      <c r="AW60">
        <v>2E-06</v>
      </c>
      <c r="AX60" s="2"/>
      <c r="AY60" s="25" t="s">
        <v>1141</v>
      </c>
      <c r="AZ60" s="25" t="s">
        <v>1273</v>
      </c>
      <c r="BA60" s="25" t="s">
        <v>1274</v>
      </c>
      <c r="BB60" s="25" t="s">
        <v>857</v>
      </c>
      <c r="BC60" s="25">
        <v>0.2</v>
      </c>
      <c r="BD60" s="25" t="s">
        <v>1275</v>
      </c>
      <c r="BE60" s="25" t="s">
        <v>1276</v>
      </c>
      <c r="BF60" s="25" t="s">
        <v>1277</v>
      </c>
      <c r="BG60" s="25" t="s">
        <v>1278</v>
      </c>
      <c r="BH60" s="25" t="s">
        <v>1279</v>
      </c>
      <c r="BI60" s="25" t="s">
        <v>1277</v>
      </c>
      <c r="BJ60" s="25" t="s">
        <v>1280</v>
      </c>
      <c r="BK60" s="25" t="s">
        <v>1281</v>
      </c>
      <c r="BL60" s="25" t="s">
        <v>1282</v>
      </c>
      <c r="BM60" s="25">
        <v>59.6</v>
      </c>
      <c r="BN60" s="25">
        <v>79</v>
      </c>
      <c r="BO60" s="25">
        <v>1860</v>
      </c>
      <c r="BP60" s="28">
        <v>-0.4294570601181025</v>
      </c>
      <c r="BQ60" s="25">
        <v>0</v>
      </c>
      <c r="BR60" s="25">
        <v>1100</v>
      </c>
      <c r="BS60" s="25"/>
      <c r="BT60" s="25"/>
      <c r="BU60" s="25"/>
    </row>
    <row r="61" spans="1:73" ht="12.75" customHeight="1">
      <c r="A61" s="3">
        <v>56</v>
      </c>
      <c r="B61" s="3" t="s">
        <v>132</v>
      </c>
      <c r="C61" s="3">
        <v>2</v>
      </c>
      <c r="D61" s="3" t="s">
        <v>245</v>
      </c>
      <c r="E61" s="3">
        <v>6</v>
      </c>
      <c r="F61" s="3" t="s">
        <v>133</v>
      </c>
      <c r="G61" s="3" t="s">
        <v>563</v>
      </c>
      <c r="H61" s="3" t="s">
        <v>803</v>
      </c>
      <c r="I61" s="3" t="s">
        <v>671</v>
      </c>
      <c r="J61" s="3" t="s">
        <v>671</v>
      </c>
      <c r="K61" s="4" t="str">
        <f t="shared" si="12"/>
        <v>137.3</v>
      </c>
      <c r="L61" s="4">
        <v>137.327</v>
      </c>
      <c r="M61" s="4">
        <v>725</v>
      </c>
      <c r="N61" s="4">
        <v>1640</v>
      </c>
      <c r="O61" s="26" t="s">
        <v>336</v>
      </c>
      <c r="P61" s="13">
        <v>3.5</v>
      </c>
      <c r="Q61">
        <v>0.89</v>
      </c>
      <c r="R61">
        <v>5.2117</v>
      </c>
      <c r="S61">
        <v>10.004</v>
      </c>
      <c r="U61" s="13">
        <f t="shared" si="1"/>
        <v>503</v>
      </c>
      <c r="V61" s="13">
        <f t="shared" si="7"/>
        <v>965</v>
      </c>
      <c r="W61" s="13">
        <f t="shared" si="8"/>
      </c>
      <c r="X61" s="9">
        <v>0.15</v>
      </c>
      <c r="Y61" s="13">
        <f t="shared" si="2"/>
        <v>14</v>
      </c>
      <c r="Z61" s="5" t="s">
        <v>237</v>
      </c>
      <c r="AA61" s="5" t="s">
        <v>237</v>
      </c>
      <c r="AB61" t="str">
        <f>CONCATENATE("[",B$59,"] ",E61,"s",MIN(A61-A$59,2))</f>
        <v>[Xe] 6s2</v>
      </c>
      <c r="AC61" t="str">
        <f t="shared" si="3"/>
        <v>[Xe] 6s2</v>
      </c>
      <c r="AD61" s="23">
        <v>2.78</v>
      </c>
      <c r="AE61" s="23">
        <v>1.42</v>
      </c>
      <c r="AF61" s="23">
        <v>1.98</v>
      </c>
      <c r="AG61" s="25"/>
      <c r="AH61" s="25"/>
      <c r="AI61" s="25">
        <v>222</v>
      </c>
      <c r="AJ61" s="25"/>
      <c r="AK61" s="25">
        <v>149</v>
      </c>
      <c r="AL61" s="25"/>
      <c r="AM61" s="23">
        <v>39.24</v>
      </c>
      <c r="AN61" s="23" t="s">
        <v>368</v>
      </c>
      <c r="AO61" s="23" t="s">
        <v>431</v>
      </c>
      <c r="AP61" s="23">
        <v>0.03</v>
      </c>
      <c r="AQ61" s="23">
        <v>0.204</v>
      </c>
      <c r="AR61" s="23">
        <v>7.75</v>
      </c>
      <c r="AS61" s="23">
        <v>142</v>
      </c>
      <c r="AT61" s="23">
        <v>18.4</v>
      </c>
      <c r="AU61">
        <v>425</v>
      </c>
      <c r="AV61">
        <v>0.013</v>
      </c>
      <c r="AW61">
        <v>3E-05</v>
      </c>
      <c r="AX61" s="2"/>
      <c r="AY61" s="25" t="s">
        <v>1283</v>
      </c>
      <c r="AZ61" s="25" t="s">
        <v>990</v>
      </c>
      <c r="BA61" s="25" t="s">
        <v>917</v>
      </c>
      <c r="BB61" s="25" t="s">
        <v>857</v>
      </c>
      <c r="BC61" s="25"/>
      <c r="BD61" s="25" t="s">
        <v>1284</v>
      </c>
      <c r="BE61" s="25" t="s">
        <v>1285</v>
      </c>
      <c r="BF61" s="25" t="s">
        <v>1286</v>
      </c>
      <c r="BG61" s="25" t="s">
        <v>1287</v>
      </c>
      <c r="BH61" s="25" t="s">
        <v>1288</v>
      </c>
      <c r="BI61" s="25" t="s">
        <v>941</v>
      </c>
      <c r="BJ61" s="25" t="s">
        <v>1289</v>
      </c>
      <c r="BK61" s="25" t="s">
        <v>1290</v>
      </c>
      <c r="BL61" s="25" t="s">
        <v>1291</v>
      </c>
      <c r="BM61" s="25">
        <v>39.7</v>
      </c>
      <c r="BN61" s="25">
        <v>180</v>
      </c>
      <c r="BO61" s="25">
        <v>1808</v>
      </c>
      <c r="BP61" s="28">
        <v>0.6522463410033231</v>
      </c>
      <c r="BQ61" s="25">
        <v>2.6</v>
      </c>
      <c r="BR61" s="25">
        <v>55</v>
      </c>
      <c r="BS61" s="25"/>
      <c r="BT61" s="25"/>
      <c r="BU61" s="25" t="s">
        <v>1560</v>
      </c>
    </row>
    <row r="62" spans="1:73" ht="12.75" customHeight="1">
      <c r="A62" s="3">
        <v>57</v>
      </c>
      <c r="B62" s="3" t="s">
        <v>134</v>
      </c>
      <c r="C62" s="3" t="s">
        <v>347</v>
      </c>
      <c r="D62" s="3" t="s">
        <v>246</v>
      </c>
      <c r="E62" s="3">
        <v>6</v>
      </c>
      <c r="F62" s="3" t="s">
        <v>135</v>
      </c>
      <c r="G62" s="3" t="s">
        <v>564</v>
      </c>
      <c r="H62" s="3" t="s">
        <v>804</v>
      </c>
      <c r="I62" s="3" t="s">
        <v>755</v>
      </c>
      <c r="J62" s="3" t="s">
        <v>672</v>
      </c>
      <c r="K62" s="4" t="str">
        <f t="shared" si="12"/>
        <v>138.9</v>
      </c>
      <c r="L62" s="4">
        <v>138.90547</v>
      </c>
      <c r="M62" s="4">
        <v>920</v>
      </c>
      <c r="N62" s="4">
        <v>3454</v>
      </c>
      <c r="O62" s="26" t="s">
        <v>336</v>
      </c>
      <c r="P62" s="13">
        <v>6.15</v>
      </c>
      <c r="Q62">
        <v>1.1</v>
      </c>
      <c r="R62">
        <v>5.577</v>
      </c>
      <c r="S62">
        <v>11.059</v>
      </c>
      <c r="T62">
        <v>19.174</v>
      </c>
      <c r="U62" s="13">
        <f t="shared" si="1"/>
        <v>538</v>
      </c>
      <c r="V62" s="13">
        <f t="shared" si="7"/>
        <v>1067</v>
      </c>
      <c r="W62" s="13">
        <f t="shared" si="8"/>
        <v>1850</v>
      </c>
      <c r="X62" s="9">
        <v>0.5</v>
      </c>
      <c r="Y62" s="13">
        <f t="shared" si="2"/>
        <v>48</v>
      </c>
      <c r="Z62" s="5" t="s">
        <v>238</v>
      </c>
      <c r="AA62" s="5" t="s">
        <v>238</v>
      </c>
      <c r="AB62" t="str">
        <f>CONCATENATE("[",B$59,"] ",E62,"s",MIN(A62-A$59,2)," ",E62-2,"f",MIN(A62-A$61,14))</f>
        <v>[Xe] 6s2 4f1</v>
      </c>
      <c r="AC62" t="str">
        <f t="shared" si="3"/>
        <v>[Xe] 6s2 4f1</v>
      </c>
      <c r="AD62" s="23">
        <v>2.74</v>
      </c>
      <c r="AE62" s="23">
        <v>1.16</v>
      </c>
      <c r="AF62" s="23">
        <v>1.69</v>
      </c>
      <c r="AG62" s="25"/>
      <c r="AH62" s="25"/>
      <c r="AI62" s="25">
        <v>187</v>
      </c>
      <c r="AJ62" s="25"/>
      <c r="AK62" s="25"/>
      <c r="AL62" s="25">
        <v>117.2</v>
      </c>
      <c r="AM62" s="23">
        <v>20.73</v>
      </c>
      <c r="AN62" s="23" t="s">
        <v>367</v>
      </c>
      <c r="AO62" s="23" t="s">
        <v>432</v>
      </c>
      <c r="AP62" s="23">
        <v>0.0126</v>
      </c>
      <c r="AQ62" s="23">
        <v>0.19</v>
      </c>
      <c r="AR62" s="23">
        <v>6.2</v>
      </c>
      <c r="AS62" s="23">
        <v>414</v>
      </c>
      <c r="AT62" s="23">
        <v>13.5</v>
      </c>
      <c r="AU62">
        <v>39</v>
      </c>
      <c r="AV62">
        <v>3.4E-06</v>
      </c>
      <c r="AX62" s="2"/>
      <c r="AY62" s="25" t="s">
        <v>1292</v>
      </c>
      <c r="AZ62" s="25" t="s">
        <v>990</v>
      </c>
      <c r="BA62" s="25" t="s">
        <v>1293</v>
      </c>
      <c r="BB62" s="25" t="s">
        <v>1294</v>
      </c>
      <c r="BC62" s="25"/>
      <c r="BD62" s="25" t="s">
        <v>1295</v>
      </c>
      <c r="BE62" s="25" t="s">
        <v>1296</v>
      </c>
      <c r="BF62" s="25" t="s">
        <v>1297</v>
      </c>
      <c r="BG62" s="25" t="s">
        <v>1298</v>
      </c>
      <c r="BH62" s="25" t="s">
        <v>1299</v>
      </c>
      <c r="BI62" s="25"/>
      <c r="BJ62" s="25" t="s">
        <v>1300</v>
      </c>
      <c r="BK62" s="25" t="s">
        <v>1301</v>
      </c>
      <c r="BL62" s="25" t="s">
        <v>1302</v>
      </c>
      <c r="BM62" s="25">
        <v>31.1</v>
      </c>
      <c r="BN62" s="25">
        <v>423</v>
      </c>
      <c r="BO62" s="25">
        <v>1839</v>
      </c>
      <c r="BP62" s="28">
        <v>-0.3506651412878581</v>
      </c>
      <c r="BQ62" s="25">
        <v>1.5</v>
      </c>
      <c r="BR62" s="25">
        <v>64</v>
      </c>
      <c r="BS62" s="25"/>
      <c r="BT62" s="25"/>
      <c r="BU62" s="25"/>
    </row>
    <row r="63" spans="1:73" ht="12.75" customHeight="1">
      <c r="A63" s="3">
        <v>58</v>
      </c>
      <c r="B63" s="3" t="s">
        <v>136</v>
      </c>
      <c r="C63" s="3" t="s">
        <v>347</v>
      </c>
      <c r="D63" s="3" t="s">
        <v>347</v>
      </c>
      <c r="E63" s="3">
        <v>6</v>
      </c>
      <c r="F63" s="3" t="s">
        <v>137</v>
      </c>
      <c r="G63" s="3" t="s">
        <v>565</v>
      </c>
      <c r="H63" s="3" t="s">
        <v>805</v>
      </c>
      <c r="I63" s="3" t="s">
        <v>673</v>
      </c>
      <c r="J63" s="3" t="s">
        <v>673</v>
      </c>
      <c r="K63" s="4" t="str">
        <f t="shared" si="12"/>
        <v>140.1</v>
      </c>
      <c r="L63" s="4">
        <v>140.116</v>
      </c>
      <c r="M63" s="4">
        <v>798</v>
      </c>
      <c r="N63" s="4">
        <v>3257</v>
      </c>
      <c r="O63" s="26" t="s">
        <v>336</v>
      </c>
      <c r="P63" s="13">
        <v>6.66</v>
      </c>
      <c r="Q63">
        <v>1.12</v>
      </c>
      <c r="R63">
        <v>5.5387</v>
      </c>
      <c r="S63">
        <v>10.851</v>
      </c>
      <c r="T63">
        <v>20.2</v>
      </c>
      <c r="U63" s="13">
        <f t="shared" si="1"/>
        <v>534</v>
      </c>
      <c r="V63" s="13">
        <f t="shared" si="7"/>
        <v>1047</v>
      </c>
      <c r="W63" s="13">
        <f t="shared" si="8"/>
        <v>1949</v>
      </c>
      <c r="X63" s="9"/>
      <c r="Y63" s="13">
        <f t="shared" si="2"/>
      </c>
      <c r="Z63" s="5" t="s">
        <v>281</v>
      </c>
      <c r="AA63" s="5" t="s">
        <v>281</v>
      </c>
      <c r="AB63" t="str">
        <f aca="true" t="shared" si="14" ref="AB63:AB75">CONCATENATE("[",B$59,"] ",E63,"s",MIN(A63-A$59,2)," ",E63-2,"f",MIN(A63-A$61,14))</f>
        <v>[Xe] 6s2 4f2</v>
      </c>
      <c r="AC63" t="str">
        <f t="shared" si="3"/>
        <v>[Xe] 6s2 4f2</v>
      </c>
      <c r="AD63" s="23">
        <v>2.7</v>
      </c>
      <c r="AE63" s="23">
        <v>1.14</v>
      </c>
      <c r="AF63" s="23">
        <v>1.65</v>
      </c>
      <c r="AG63" s="25"/>
      <c r="AH63" s="25"/>
      <c r="AI63" s="25">
        <v>182</v>
      </c>
      <c r="AJ63" s="25"/>
      <c r="AK63" s="25"/>
      <c r="AL63" s="25">
        <v>115</v>
      </c>
      <c r="AM63" s="23">
        <v>20.67</v>
      </c>
      <c r="AN63" s="23" t="s">
        <v>371</v>
      </c>
      <c r="AO63" s="23" t="s">
        <v>433</v>
      </c>
      <c r="AP63" s="23">
        <v>0.0115</v>
      </c>
      <c r="AQ63" s="23">
        <v>0.19</v>
      </c>
      <c r="AR63" s="23">
        <v>5.46</v>
      </c>
      <c r="AS63" s="23">
        <v>414</v>
      </c>
      <c r="AT63" s="23">
        <v>11.4</v>
      </c>
      <c r="AU63">
        <v>66.5</v>
      </c>
      <c r="AV63">
        <v>1.2E-06</v>
      </c>
      <c r="AX63" s="2"/>
      <c r="AY63" s="25" t="s">
        <v>1292</v>
      </c>
      <c r="AZ63" s="25" t="s">
        <v>990</v>
      </c>
      <c r="BA63" s="25" t="s">
        <v>1303</v>
      </c>
      <c r="BB63" s="25" t="s">
        <v>914</v>
      </c>
      <c r="BC63" s="25"/>
      <c r="BD63" s="25" t="s">
        <v>1304</v>
      </c>
      <c r="BE63" s="25" t="s">
        <v>1305</v>
      </c>
      <c r="BF63" s="25" t="s">
        <v>1306</v>
      </c>
      <c r="BG63" s="25" t="s">
        <v>1307</v>
      </c>
      <c r="BH63" s="25" t="s">
        <v>1308</v>
      </c>
      <c r="BI63" s="25"/>
      <c r="BJ63" s="25" t="s">
        <v>1309</v>
      </c>
      <c r="BK63" s="25" t="s">
        <v>1310</v>
      </c>
      <c r="BL63" s="25" t="s">
        <v>1311</v>
      </c>
      <c r="BM63" s="25">
        <v>29.6</v>
      </c>
      <c r="BN63" s="25">
        <v>419</v>
      </c>
      <c r="BO63" s="25">
        <v>1803</v>
      </c>
      <c r="BP63" s="28">
        <v>0.05537833137500002</v>
      </c>
      <c r="BQ63" s="25">
        <v>1.8</v>
      </c>
      <c r="BR63" s="25">
        <v>57</v>
      </c>
      <c r="BS63" s="25"/>
      <c r="BT63" s="25"/>
      <c r="BU63" s="25"/>
    </row>
    <row r="64" spans="1:73" ht="12.75" customHeight="1">
      <c r="A64" s="3">
        <v>59</v>
      </c>
      <c r="B64" s="3" t="s">
        <v>138</v>
      </c>
      <c r="C64" s="3" t="s">
        <v>347</v>
      </c>
      <c r="D64" s="3" t="s">
        <v>347</v>
      </c>
      <c r="E64" s="3">
        <v>6</v>
      </c>
      <c r="F64" s="3" t="s">
        <v>139</v>
      </c>
      <c r="G64" s="3" t="s">
        <v>566</v>
      </c>
      <c r="H64" s="3" t="s">
        <v>806</v>
      </c>
      <c r="I64" s="3" t="s">
        <v>756</v>
      </c>
      <c r="J64" s="3" t="s">
        <v>674</v>
      </c>
      <c r="K64" s="4" t="str">
        <f t="shared" si="12"/>
        <v>140.9</v>
      </c>
      <c r="L64" s="4">
        <v>140.90766</v>
      </c>
      <c r="M64" s="4">
        <v>931</v>
      </c>
      <c r="N64" s="4">
        <v>3017</v>
      </c>
      <c r="O64" s="26" t="s">
        <v>336</v>
      </c>
      <c r="P64" s="13">
        <v>6.77</v>
      </c>
      <c r="Q64">
        <v>1.13</v>
      </c>
      <c r="R64">
        <v>5.464</v>
      </c>
      <c r="S64">
        <v>10.551</v>
      </c>
      <c r="T64">
        <v>21.62</v>
      </c>
      <c r="U64" s="13">
        <f t="shared" si="1"/>
        <v>527</v>
      </c>
      <c r="V64" s="13">
        <f t="shared" si="7"/>
        <v>1018</v>
      </c>
      <c r="W64" s="13">
        <f t="shared" si="8"/>
        <v>2086</v>
      </c>
      <c r="X64" s="9"/>
      <c r="Y64" s="13">
        <f t="shared" si="2"/>
      </c>
      <c r="Z64" s="5" t="s">
        <v>281</v>
      </c>
      <c r="AA64" s="5" t="s">
        <v>281</v>
      </c>
      <c r="AB64" t="str">
        <f t="shared" si="14"/>
        <v>[Xe] 6s2 4f3</v>
      </c>
      <c r="AC64" t="str">
        <f t="shared" si="3"/>
        <v>[Xe] 6s2 4f3</v>
      </c>
      <c r="AD64" s="23">
        <v>2.67</v>
      </c>
      <c r="AE64" s="23">
        <v>1.13</v>
      </c>
      <c r="AF64" s="23">
        <v>1.65</v>
      </c>
      <c r="AG64" s="25"/>
      <c r="AH64" s="25"/>
      <c r="AI64" s="25">
        <v>182</v>
      </c>
      <c r="AJ64" s="25"/>
      <c r="AK64" s="25"/>
      <c r="AL64" s="25">
        <v>113</v>
      </c>
      <c r="AM64" s="23">
        <v>20.8</v>
      </c>
      <c r="AN64" s="23" t="s">
        <v>367</v>
      </c>
      <c r="AO64" s="23" t="s">
        <v>434</v>
      </c>
      <c r="AP64" s="23">
        <v>0.0148</v>
      </c>
      <c r="AQ64" s="23">
        <v>0.19</v>
      </c>
      <c r="AR64" s="23">
        <v>6.89</v>
      </c>
      <c r="AS64" s="23">
        <v>296.8</v>
      </c>
      <c r="AT64" s="23">
        <v>12.5</v>
      </c>
      <c r="AU64">
        <v>9.2</v>
      </c>
      <c r="AV64">
        <v>6.4E-07</v>
      </c>
      <c r="AX64" s="2"/>
      <c r="AY64" s="25" t="s">
        <v>1292</v>
      </c>
      <c r="AZ64" s="25" t="s">
        <v>990</v>
      </c>
      <c r="BA64" s="25" t="s">
        <v>917</v>
      </c>
      <c r="BB64" s="25" t="s">
        <v>1294</v>
      </c>
      <c r="BC64" s="25"/>
      <c r="BD64" s="27" t="s">
        <v>1312</v>
      </c>
      <c r="BE64" s="25" t="s">
        <v>1313</v>
      </c>
      <c r="BF64" s="25" t="s">
        <v>1314</v>
      </c>
      <c r="BG64" s="25" t="s">
        <v>1315</v>
      </c>
      <c r="BH64" s="25" t="s">
        <v>1316</v>
      </c>
      <c r="BI64" s="25"/>
      <c r="BJ64" s="25" t="s">
        <v>1317</v>
      </c>
      <c r="BK64" s="25" t="s">
        <v>1318</v>
      </c>
      <c r="BL64" s="25" t="s">
        <v>1319</v>
      </c>
      <c r="BM64" s="25">
        <v>28.2</v>
      </c>
      <c r="BN64" s="25">
        <v>356</v>
      </c>
      <c r="BO64" s="25">
        <v>1885</v>
      </c>
      <c r="BP64" s="28">
        <v>-0.7775436633207532</v>
      </c>
      <c r="BQ64" s="25">
        <v>0.9</v>
      </c>
      <c r="BR64" s="25">
        <v>170</v>
      </c>
      <c r="BS64" s="25"/>
      <c r="BT64" s="25"/>
      <c r="BU64" s="25"/>
    </row>
    <row r="65" spans="1:73" ht="12.75" customHeight="1">
      <c r="A65" s="3">
        <v>60</v>
      </c>
      <c r="B65" s="3" t="s">
        <v>140</v>
      </c>
      <c r="C65" s="3" t="s">
        <v>347</v>
      </c>
      <c r="D65" s="3" t="s">
        <v>347</v>
      </c>
      <c r="E65" s="3">
        <v>6</v>
      </c>
      <c r="F65" s="3" t="s">
        <v>141</v>
      </c>
      <c r="G65" s="3" t="s">
        <v>567</v>
      </c>
      <c r="H65" s="3" t="s">
        <v>807</v>
      </c>
      <c r="I65" s="3" t="s">
        <v>675</v>
      </c>
      <c r="J65" s="3" t="s">
        <v>675</v>
      </c>
      <c r="K65" s="4" t="str">
        <f t="shared" si="12"/>
        <v>144.2</v>
      </c>
      <c r="L65" s="4">
        <v>144.242</v>
      </c>
      <c r="M65" s="4">
        <v>1016</v>
      </c>
      <c r="N65" s="4">
        <v>3127</v>
      </c>
      <c r="O65" s="26" t="s">
        <v>336</v>
      </c>
      <c r="P65" s="13">
        <v>7</v>
      </c>
      <c r="Q65">
        <v>1.14</v>
      </c>
      <c r="R65">
        <v>5.525</v>
      </c>
      <c r="S65">
        <v>10.727</v>
      </c>
      <c r="T65">
        <v>22.076</v>
      </c>
      <c r="U65" s="13">
        <f t="shared" si="1"/>
        <v>533</v>
      </c>
      <c r="V65" s="13">
        <f t="shared" si="7"/>
        <v>1035</v>
      </c>
      <c r="W65" s="13">
        <f t="shared" si="8"/>
        <v>2130</v>
      </c>
      <c r="X65" s="9"/>
      <c r="Y65" s="13">
        <f t="shared" si="2"/>
      </c>
      <c r="Z65" s="5" t="s">
        <v>238</v>
      </c>
      <c r="AA65" s="5" t="s">
        <v>238</v>
      </c>
      <c r="AB65" t="str">
        <f t="shared" si="14"/>
        <v>[Xe] 6s2 4f4</v>
      </c>
      <c r="AC65" t="str">
        <f t="shared" si="3"/>
        <v>[Xe] 6s2 4f4</v>
      </c>
      <c r="AD65" s="23">
        <v>2.64</v>
      </c>
      <c r="AE65" s="23" t="s">
        <v>307</v>
      </c>
      <c r="AF65" s="23">
        <v>1.64</v>
      </c>
      <c r="AG65" s="25"/>
      <c r="AH65" s="25"/>
      <c r="AI65" s="25">
        <v>181</v>
      </c>
      <c r="AJ65" s="25"/>
      <c r="AK65" s="25"/>
      <c r="AL65" s="25">
        <v>112.3</v>
      </c>
      <c r="AM65" s="23">
        <v>20.6</v>
      </c>
      <c r="AN65" s="23" t="s">
        <v>367</v>
      </c>
      <c r="AO65" s="23" t="s">
        <v>435</v>
      </c>
      <c r="AP65" s="23">
        <v>0.0157</v>
      </c>
      <c r="AQ65" s="23">
        <v>0.19</v>
      </c>
      <c r="AR65" s="23">
        <v>7.14</v>
      </c>
      <c r="AS65" s="23">
        <v>273</v>
      </c>
      <c r="AT65" s="23">
        <v>16.5</v>
      </c>
      <c r="AU65">
        <v>41.5</v>
      </c>
      <c r="AV65">
        <v>2.8E-06</v>
      </c>
      <c r="AX65" s="2"/>
      <c r="AY65" s="25" t="s">
        <v>1292</v>
      </c>
      <c r="AZ65" s="25" t="s">
        <v>990</v>
      </c>
      <c r="BA65" s="25"/>
      <c r="BB65" s="25" t="s">
        <v>1294</v>
      </c>
      <c r="BC65" s="25"/>
      <c r="BD65" s="27" t="s">
        <v>1312</v>
      </c>
      <c r="BE65" s="25" t="s">
        <v>1320</v>
      </c>
      <c r="BF65" s="25" t="s">
        <v>1321</v>
      </c>
      <c r="BG65" s="25" t="s">
        <v>1322</v>
      </c>
      <c r="BH65" s="25" t="s">
        <v>1323</v>
      </c>
      <c r="BI65" s="25"/>
      <c r="BJ65" s="25" t="s">
        <v>1324</v>
      </c>
      <c r="BK65" s="25" t="s">
        <v>1325</v>
      </c>
      <c r="BL65" s="25" t="s">
        <v>1326</v>
      </c>
      <c r="BM65" s="25">
        <v>31.4</v>
      </c>
      <c r="BN65" s="25">
        <v>328</v>
      </c>
      <c r="BO65" s="25">
        <v>1885</v>
      </c>
      <c r="BP65" s="28">
        <v>-0.08202211740709174</v>
      </c>
      <c r="BQ65" s="25">
        <v>1.4</v>
      </c>
      <c r="BR65" s="25">
        <v>110</v>
      </c>
      <c r="BS65" s="25"/>
      <c r="BT65" s="25"/>
      <c r="BU65" s="25"/>
    </row>
    <row r="66" spans="1:73" ht="12.75" customHeight="1">
      <c r="A66" s="3">
        <v>61</v>
      </c>
      <c r="B66" s="3" t="s">
        <v>142</v>
      </c>
      <c r="C66" s="3" t="s">
        <v>347</v>
      </c>
      <c r="D66" s="3" t="s">
        <v>347</v>
      </c>
      <c r="E66" s="3">
        <v>6</v>
      </c>
      <c r="F66" s="3" t="s">
        <v>143</v>
      </c>
      <c r="G66" s="3" t="s">
        <v>568</v>
      </c>
      <c r="H66" s="3" t="s">
        <v>808</v>
      </c>
      <c r="I66" s="3" t="s">
        <v>757</v>
      </c>
      <c r="J66" s="3" t="s">
        <v>676</v>
      </c>
      <c r="K66" s="4" t="str">
        <f>TEXT(ROUND(L66,1),"0")</f>
        <v>145</v>
      </c>
      <c r="L66" s="4">
        <v>145</v>
      </c>
      <c r="M66" s="4">
        <v>1042</v>
      </c>
      <c r="N66" s="4">
        <v>3000</v>
      </c>
      <c r="O66" s="26" t="s">
        <v>336</v>
      </c>
      <c r="P66" s="13">
        <v>7.26</v>
      </c>
      <c r="R66">
        <v>5.55</v>
      </c>
      <c r="S66">
        <v>10.903</v>
      </c>
      <c r="T66">
        <v>22.283</v>
      </c>
      <c r="U66" s="13">
        <f t="shared" si="1"/>
        <v>535</v>
      </c>
      <c r="V66" s="13">
        <f t="shared" si="7"/>
        <v>1052</v>
      </c>
      <c r="W66" s="13">
        <f t="shared" si="8"/>
        <v>2150</v>
      </c>
      <c r="X66" s="9"/>
      <c r="Y66" s="13">
        <f t="shared" si="2"/>
      </c>
      <c r="Z66" s="5" t="s">
        <v>238</v>
      </c>
      <c r="AA66" s="5" t="s">
        <v>238</v>
      </c>
      <c r="AB66" t="str">
        <f t="shared" si="14"/>
        <v>[Xe] 6s2 4f5</v>
      </c>
      <c r="AC66" t="str">
        <f t="shared" si="3"/>
        <v>[Xe] 6s2 4f5</v>
      </c>
      <c r="AD66" s="23">
        <v>2.62</v>
      </c>
      <c r="AE66" s="23">
        <v>1.07</v>
      </c>
      <c r="AF66" s="23">
        <v>1.63</v>
      </c>
      <c r="AG66" s="25"/>
      <c r="AH66" s="25"/>
      <c r="AI66" s="25">
        <v>183</v>
      </c>
      <c r="AJ66" s="25"/>
      <c r="AK66" s="25"/>
      <c r="AL66" s="25">
        <v>111</v>
      </c>
      <c r="AM66" s="23">
        <v>22.39</v>
      </c>
      <c r="AN66" s="23" t="s">
        <v>367</v>
      </c>
      <c r="AO66" s="23" t="s">
        <v>436</v>
      </c>
      <c r="AP66" s="23" t="s">
        <v>307</v>
      </c>
      <c r="AQ66" s="23">
        <v>0.18</v>
      </c>
      <c r="AR66" s="23" t="s">
        <v>307</v>
      </c>
      <c r="AS66" s="23" t="s">
        <v>307</v>
      </c>
      <c r="AT66" s="23">
        <v>17.9</v>
      </c>
      <c r="AX66" s="2"/>
      <c r="AY66" s="25" t="s">
        <v>1327</v>
      </c>
      <c r="AZ66" s="25" t="s">
        <v>990</v>
      </c>
      <c r="BA66" s="25" t="s">
        <v>1328</v>
      </c>
      <c r="BB66" s="25" t="s">
        <v>1294</v>
      </c>
      <c r="BC66" s="25"/>
      <c r="BD66" s="25" t="s">
        <v>1329</v>
      </c>
      <c r="BE66" s="25" t="s">
        <v>1330</v>
      </c>
      <c r="BF66" s="25" t="s">
        <v>1331</v>
      </c>
      <c r="BG66" s="25" t="s">
        <v>1332</v>
      </c>
      <c r="BH66" s="25" t="s">
        <v>1333</v>
      </c>
      <c r="BI66" s="25"/>
      <c r="BJ66" s="25"/>
      <c r="BK66" s="25" t="s">
        <v>1334</v>
      </c>
      <c r="BL66" s="25"/>
      <c r="BM66" s="25">
        <v>30.1</v>
      </c>
      <c r="BN66" s="25">
        <v>301</v>
      </c>
      <c r="BO66" s="25">
        <v>1945</v>
      </c>
      <c r="BP66" s="25"/>
      <c r="BQ66" s="25">
        <v>-19.3</v>
      </c>
      <c r="BR66" s="25"/>
      <c r="BS66" s="25"/>
      <c r="BT66" s="25"/>
      <c r="BU66" s="25"/>
    </row>
    <row r="67" spans="1:73" ht="12.75" customHeight="1">
      <c r="A67" s="3">
        <v>62</v>
      </c>
      <c r="B67" s="3" t="s">
        <v>144</v>
      </c>
      <c r="C67" s="3" t="s">
        <v>347</v>
      </c>
      <c r="D67" s="3" t="s">
        <v>347</v>
      </c>
      <c r="E67" s="3">
        <v>6</v>
      </c>
      <c r="F67" s="3" t="s">
        <v>145</v>
      </c>
      <c r="G67" s="3" t="s">
        <v>569</v>
      </c>
      <c r="H67" s="3" t="s">
        <v>145</v>
      </c>
      <c r="I67" s="3" t="s">
        <v>677</v>
      </c>
      <c r="J67" s="3" t="s">
        <v>677</v>
      </c>
      <c r="K67" s="4" t="str">
        <f aca="true" t="shared" si="15" ref="K67:K88">TEXT(ROUND(L67,1),"0.0")</f>
        <v>150.4</v>
      </c>
      <c r="L67" s="4">
        <v>150.36</v>
      </c>
      <c r="M67" s="4">
        <v>1074</v>
      </c>
      <c r="N67" s="4">
        <v>1794</v>
      </c>
      <c r="O67" s="26" t="s">
        <v>336</v>
      </c>
      <c r="P67" s="13">
        <v>7.52</v>
      </c>
      <c r="Q67">
        <v>1.17</v>
      </c>
      <c r="R67">
        <v>5.6437</v>
      </c>
      <c r="S67">
        <v>11.069</v>
      </c>
      <c r="T67">
        <v>23.423</v>
      </c>
      <c r="U67" s="13">
        <f t="shared" si="1"/>
        <v>545</v>
      </c>
      <c r="V67" s="13">
        <f t="shared" si="7"/>
        <v>1068</v>
      </c>
      <c r="W67" s="13">
        <f t="shared" si="8"/>
        <v>2260</v>
      </c>
      <c r="X67" s="9"/>
      <c r="Y67" s="13">
        <f t="shared" si="2"/>
      </c>
      <c r="Z67" s="5" t="s">
        <v>264</v>
      </c>
      <c r="AA67" s="5" t="s">
        <v>264</v>
      </c>
      <c r="AB67" t="str">
        <f t="shared" si="14"/>
        <v>[Xe] 6s2 4f6</v>
      </c>
      <c r="AC67" t="str">
        <f t="shared" si="3"/>
        <v>[Xe] 6s2 4f6</v>
      </c>
      <c r="AD67" s="23">
        <v>2.59</v>
      </c>
      <c r="AE67" s="23">
        <v>1.08</v>
      </c>
      <c r="AF67" s="23">
        <v>1.62</v>
      </c>
      <c r="AG67" s="25"/>
      <c r="AH67" s="25"/>
      <c r="AI67" s="25">
        <v>180</v>
      </c>
      <c r="AJ67" s="25"/>
      <c r="AK67" s="25"/>
      <c r="AL67" s="25">
        <v>109.8</v>
      </c>
      <c r="AM67" s="23">
        <v>19.95</v>
      </c>
      <c r="AN67" s="23" t="s">
        <v>369</v>
      </c>
      <c r="AO67" s="23" t="s">
        <v>437</v>
      </c>
      <c r="AP67" s="23">
        <v>0.00956</v>
      </c>
      <c r="AQ67" s="23">
        <v>0.2</v>
      </c>
      <c r="AR67" s="23">
        <v>8.63</v>
      </c>
      <c r="AS67" s="23">
        <v>166.4</v>
      </c>
      <c r="AT67" s="23">
        <v>13.3</v>
      </c>
      <c r="AU67">
        <v>7.05</v>
      </c>
      <c r="AV67">
        <v>4.5E-07</v>
      </c>
      <c r="AX67" s="2"/>
      <c r="AY67" s="25" t="s">
        <v>1292</v>
      </c>
      <c r="AZ67" s="25" t="s">
        <v>990</v>
      </c>
      <c r="BA67" s="25"/>
      <c r="BB67" s="25" t="s">
        <v>1335</v>
      </c>
      <c r="BC67" s="25"/>
      <c r="BD67" s="25" t="s">
        <v>1336</v>
      </c>
      <c r="BE67" s="25" t="s">
        <v>1337</v>
      </c>
      <c r="BF67" s="25" t="s">
        <v>1338</v>
      </c>
      <c r="BG67" s="25" t="s">
        <v>1339</v>
      </c>
      <c r="BH67" s="25" t="s">
        <v>1340</v>
      </c>
      <c r="BI67" s="25"/>
      <c r="BJ67" s="25" t="s">
        <v>1341</v>
      </c>
      <c r="BK67" s="25" t="s">
        <v>1342</v>
      </c>
      <c r="BL67" s="25" t="s">
        <v>1343</v>
      </c>
      <c r="BM67" s="25">
        <v>28.8</v>
      </c>
      <c r="BN67" s="25">
        <v>207</v>
      </c>
      <c r="BO67" s="25">
        <v>1880</v>
      </c>
      <c r="BP67" s="28">
        <v>-0.5880437620695985</v>
      </c>
      <c r="BQ67" s="25">
        <v>0.8</v>
      </c>
      <c r="BR67" s="25">
        <v>130</v>
      </c>
      <c r="BS67" s="25"/>
      <c r="BT67" s="25"/>
      <c r="BU67" s="25"/>
    </row>
    <row r="68" spans="1:73" ht="12.75" customHeight="1">
      <c r="A68" s="3">
        <v>63</v>
      </c>
      <c r="B68" s="3" t="s">
        <v>146</v>
      </c>
      <c r="C68" s="3" t="s">
        <v>347</v>
      </c>
      <c r="D68" s="3" t="s">
        <v>347</v>
      </c>
      <c r="E68" s="3">
        <v>6</v>
      </c>
      <c r="F68" s="3" t="s">
        <v>147</v>
      </c>
      <c r="G68" s="3" t="s">
        <v>570</v>
      </c>
      <c r="H68" s="3" t="s">
        <v>147</v>
      </c>
      <c r="I68" s="3" t="s">
        <v>678</v>
      </c>
      <c r="J68" s="3" t="s">
        <v>678</v>
      </c>
      <c r="K68" s="4" t="str">
        <f t="shared" si="15"/>
        <v>152.0</v>
      </c>
      <c r="L68" s="4">
        <v>151.964</v>
      </c>
      <c r="M68" s="4">
        <v>822</v>
      </c>
      <c r="N68" s="4">
        <v>1529</v>
      </c>
      <c r="O68" s="26" t="s">
        <v>336</v>
      </c>
      <c r="P68" s="13">
        <v>5.24</v>
      </c>
      <c r="R68">
        <v>5.6704</v>
      </c>
      <c r="S68">
        <v>11.245</v>
      </c>
      <c r="T68">
        <v>24.926</v>
      </c>
      <c r="U68" s="13">
        <f t="shared" si="1"/>
        <v>547</v>
      </c>
      <c r="V68" s="13">
        <f t="shared" si="7"/>
        <v>1085</v>
      </c>
      <c r="W68" s="13">
        <f t="shared" si="8"/>
        <v>2405</v>
      </c>
      <c r="X68" s="9"/>
      <c r="Y68" s="13">
        <f t="shared" si="2"/>
      </c>
      <c r="Z68" s="5" t="s">
        <v>264</v>
      </c>
      <c r="AA68" s="5" t="s">
        <v>264</v>
      </c>
      <c r="AB68" t="str">
        <f t="shared" si="14"/>
        <v>[Xe] 6s2 4f7</v>
      </c>
      <c r="AC68" t="str">
        <f t="shared" si="3"/>
        <v>[Xe] 6s2 4f7</v>
      </c>
      <c r="AD68" s="23">
        <v>2.56</v>
      </c>
      <c r="AE68" s="23">
        <v>1.07</v>
      </c>
      <c r="AF68" s="23">
        <v>1.85</v>
      </c>
      <c r="AG68" s="25"/>
      <c r="AH68" s="25"/>
      <c r="AI68" s="25">
        <v>208</v>
      </c>
      <c r="AJ68" s="25"/>
      <c r="AK68" s="25">
        <v>131</v>
      </c>
      <c r="AL68" s="25">
        <v>108.7</v>
      </c>
      <c r="AM68" s="23">
        <v>28.9</v>
      </c>
      <c r="AN68" s="23" t="s">
        <v>368</v>
      </c>
      <c r="AO68" s="23" t="s">
        <v>438</v>
      </c>
      <c r="AP68" s="23">
        <v>0.00112</v>
      </c>
      <c r="AQ68" s="23">
        <v>0.18</v>
      </c>
      <c r="AR68" s="23">
        <v>9.21</v>
      </c>
      <c r="AS68" s="23">
        <v>143.5</v>
      </c>
      <c r="AT68" s="23">
        <v>13.9</v>
      </c>
      <c r="AU68">
        <v>2</v>
      </c>
      <c r="AV68">
        <v>1.3E-07</v>
      </c>
      <c r="AX68" s="2"/>
      <c r="AY68" s="25" t="s">
        <v>1292</v>
      </c>
      <c r="AZ68" s="25" t="s">
        <v>990</v>
      </c>
      <c r="BA68" s="25" t="s">
        <v>1034</v>
      </c>
      <c r="BB68" s="25" t="s">
        <v>857</v>
      </c>
      <c r="BC68" s="25"/>
      <c r="BD68" s="25" t="s">
        <v>1344</v>
      </c>
      <c r="BE68" s="25" t="s">
        <v>1345</v>
      </c>
      <c r="BF68" s="25" t="s">
        <v>1346</v>
      </c>
      <c r="BG68" s="25" t="s">
        <v>1347</v>
      </c>
      <c r="BH68" s="25" t="s">
        <v>1348</v>
      </c>
      <c r="BI68" s="25"/>
      <c r="BJ68" s="25" t="s">
        <v>1349</v>
      </c>
      <c r="BK68" s="25" t="s">
        <v>1350</v>
      </c>
      <c r="BL68" s="25" t="s">
        <v>1351</v>
      </c>
      <c r="BM68" s="25">
        <v>27.7</v>
      </c>
      <c r="BN68" s="25">
        <v>178</v>
      </c>
      <c r="BO68" s="25">
        <v>1901</v>
      </c>
      <c r="BP68" s="28">
        <v>-1.0118871597316481</v>
      </c>
      <c r="BQ68" s="25">
        <v>0.1</v>
      </c>
      <c r="BR68" s="25">
        <v>3600</v>
      </c>
      <c r="BS68" s="25"/>
      <c r="BT68" s="25"/>
      <c r="BU68" s="25"/>
    </row>
    <row r="69" spans="1:73" ht="12.75" customHeight="1">
      <c r="A69" s="3">
        <v>64</v>
      </c>
      <c r="B69" s="3" t="s">
        <v>148</v>
      </c>
      <c r="C69" s="3" t="s">
        <v>347</v>
      </c>
      <c r="D69" s="3" t="s">
        <v>347</v>
      </c>
      <c r="E69" s="3">
        <v>6</v>
      </c>
      <c r="F69" s="3" t="s">
        <v>149</v>
      </c>
      <c r="G69" s="3" t="s">
        <v>571</v>
      </c>
      <c r="H69" s="3" t="s">
        <v>149</v>
      </c>
      <c r="I69" s="3" t="s">
        <v>758</v>
      </c>
      <c r="J69" s="3" t="s">
        <v>679</v>
      </c>
      <c r="K69" s="4" t="str">
        <f t="shared" si="15"/>
        <v>157.3</v>
      </c>
      <c r="L69" s="4">
        <v>157.25</v>
      </c>
      <c r="M69" s="4">
        <v>1313</v>
      </c>
      <c r="N69" s="4">
        <v>3273</v>
      </c>
      <c r="O69" s="26" t="s">
        <v>336</v>
      </c>
      <c r="P69" s="13">
        <v>7.9</v>
      </c>
      <c r="Q69">
        <v>1.2</v>
      </c>
      <c r="R69">
        <v>6.15</v>
      </c>
      <c r="S69">
        <v>12.095</v>
      </c>
      <c r="T69">
        <v>20.635</v>
      </c>
      <c r="U69" s="13">
        <f t="shared" si="1"/>
        <v>593</v>
      </c>
      <c r="V69" s="13">
        <f t="shared" si="7"/>
        <v>1167</v>
      </c>
      <c r="W69" s="13">
        <f t="shared" si="8"/>
        <v>1991</v>
      </c>
      <c r="X69" s="9"/>
      <c r="Y69" s="13">
        <f t="shared" si="2"/>
      </c>
      <c r="Z69" s="5" t="s">
        <v>238</v>
      </c>
      <c r="AA69" s="5" t="s">
        <v>238</v>
      </c>
      <c r="AB69" t="str">
        <f t="shared" si="14"/>
        <v>[Xe] 6s2 4f8</v>
      </c>
      <c r="AC69" t="str">
        <f t="shared" si="3"/>
        <v>[Xe] 6s2 4f8</v>
      </c>
      <c r="AD69" s="23">
        <v>2.54</v>
      </c>
      <c r="AE69" s="23">
        <v>1.05</v>
      </c>
      <c r="AF69" s="23">
        <v>1.61</v>
      </c>
      <c r="AG69" s="25"/>
      <c r="AH69" s="25"/>
      <c r="AI69" s="25">
        <v>180</v>
      </c>
      <c r="AJ69" s="25"/>
      <c r="AK69" s="25"/>
      <c r="AL69" s="25">
        <v>107.8</v>
      </c>
      <c r="AM69" s="23">
        <v>19.9</v>
      </c>
      <c r="AN69" s="23" t="s">
        <v>367</v>
      </c>
      <c r="AO69" s="23" t="s">
        <v>439</v>
      </c>
      <c r="AP69" s="23">
        <v>0.00736</v>
      </c>
      <c r="AQ69" s="23">
        <v>0.23</v>
      </c>
      <c r="AR69" s="23">
        <v>10.05</v>
      </c>
      <c r="AS69" s="23">
        <v>359.4</v>
      </c>
      <c r="AT69" s="23">
        <v>10.6</v>
      </c>
      <c r="AU69">
        <v>6.2</v>
      </c>
      <c r="AV69">
        <v>7E-07</v>
      </c>
      <c r="AX69" s="2"/>
      <c r="AY69" s="25" t="s">
        <v>1292</v>
      </c>
      <c r="AZ69" s="25" t="s">
        <v>990</v>
      </c>
      <c r="BA69" s="25"/>
      <c r="BB69" s="25" t="s">
        <v>844</v>
      </c>
      <c r="BC69" s="25"/>
      <c r="BD69" s="25" t="s">
        <v>1352</v>
      </c>
      <c r="BE69" s="25" t="s">
        <v>1353</v>
      </c>
      <c r="BF69" s="25" t="s">
        <v>1354</v>
      </c>
      <c r="BG69" s="25" t="s">
        <v>1355</v>
      </c>
      <c r="BH69" s="25" t="s">
        <v>1356</v>
      </c>
      <c r="BI69" s="25"/>
      <c r="BJ69" s="25" t="s">
        <v>1357</v>
      </c>
      <c r="BK69" s="25" t="s">
        <v>1358</v>
      </c>
      <c r="BL69" s="25" t="s">
        <v>1359</v>
      </c>
      <c r="BM69" s="25">
        <v>23.5</v>
      </c>
      <c r="BN69" s="25">
        <v>398</v>
      </c>
      <c r="BO69" s="25">
        <v>1880</v>
      </c>
      <c r="BP69" s="28">
        <v>-0.4814860601221125</v>
      </c>
      <c r="BQ69" s="25">
        <v>0.7</v>
      </c>
      <c r="BR69" s="25">
        <v>191</v>
      </c>
      <c r="BS69" s="25"/>
      <c r="BT69" s="25"/>
      <c r="BU69" s="25"/>
    </row>
    <row r="70" spans="1:73" ht="12.75" customHeight="1">
      <c r="A70" s="3">
        <v>65</v>
      </c>
      <c r="B70" s="3" t="s">
        <v>150</v>
      </c>
      <c r="C70" s="3" t="s">
        <v>347</v>
      </c>
      <c r="D70" s="3" t="s">
        <v>347</v>
      </c>
      <c r="E70" s="3">
        <v>6</v>
      </c>
      <c r="F70" s="3" t="s">
        <v>151</v>
      </c>
      <c r="G70" s="3" t="s">
        <v>572</v>
      </c>
      <c r="H70" s="3" t="s">
        <v>151</v>
      </c>
      <c r="I70" s="3" t="s">
        <v>680</v>
      </c>
      <c r="J70" s="3" t="s">
        <v>680</v>
      </c>
      <c r="K70" s="4" t="str">
        <f t="shared" si="15"/>
        <v>158.9</v>
      </c>
      <c r="L70" s="4">
        <v>158.92535</v>
      </c>
      <c r="M70" s="4">
        <v>1365</v>
      </c>
      <c r="N70" s="4">
        <v>3230</v>
      </c>
      <c r="O70" s="26" t="s">
        <v>336</v>
      </c>
      <c r="P70" s="13">
        <v>8.23</v>
      </c>
      <c r="R70">
        <v>5.8939</v>
      </c>
      <c r="S70">
        <v>11.525</v>
      </c>
      <c r="T70">
        <v>21.91</v>
      </c>
      <c r="U70" s="13">
        <f t="shared" si="1"/>
        <v>569</v>
      </c>
      <c r="V70" s="13">
        <f t="shared" si="7"/>
        <v>1112</v>
      </c>
      <c r="W70" s="13">
        <f t="shared" si="8"/>
        <v>2114</v>
      </c>
      <c r="X70" s="9"/>
      <c r="Y70" s="13">
        <f t="shared" si="2"/>
      </c>
      <c r="Z70" s="5" t="s">
        <v>281</v>
      </c>
      <c r="AA70" s="5" t="s">
        <v>281</v>
      </c>
      <c r="AB70" t="str">
        <f t="shared" si="14"/>
        <v>[Xe] 6s2 4f9</v>
      </c>
      <c r="AC70" t="str">
        <f t="shared" si="3"/>
        <v>[Xe] 6s2 4f9</v>
      </c>
      <c r="AD70" s="23">
        <v>2.51</v>
      </c>
      <c r="AE70" s="23">
        <v>1.18</v>
      </c>
      <c r="AF70" s="23">
        <v>1.59</v>
      </c>
      <c r="AG70" s="25"/>
      <c r="AH70" s="25"/>
      <c r="AI70" s="25">
        <v>177</v>
      </c>
      <c r="AJ70" s="25"/>
      <c r="AK70" s="25"/>
      <c r="AL70" s="25">
        <v>106.3</v>
      </c>
      <c r="AM70" s="23">
        <v>19.2</v>
      </c>
      <c r="AN70" s="23" t="s">
        <v>367</v>
      </c>
      <c r="AO70" s="23" t="s">
        <v>440</v>
      </c>
      <c r="AP70" s="23">
        <v>0.00889</v>
      </c>
      <c r="AQ70" s="23">
        <v>0.18</v>
      </c>
      <c r="AR70" s="23">
        <v>10.8</v>
      </c>
      <c r="AS70" s="23">
        <v>330.9</v>
      </c>
      <c r="AT70" s="23">
        <v>11.1</v>
      </c>
      <c r="AU70">
        <v>1.2</v>
      </c>
      <c r="AV70">
        <v>1.4E-07</v>
      </c>
      <c r="AX70" s="2"/>
      <c r="AY70" s="25" t="s">
        <v>1292</v>
      </c>
      <c r="AZ70" s="25" t="s">
        <v>990</v>
      </c>
      <c r="BA70" s="25" t="s">
        <v>917</v>
      </c>
      <c r="BB70" s="25" t="s">
        <v>844</v>
      </c>
      <c r="BC70" s="25"/>
      <c r="BD70" s="25" t="s">
        <v>1360</v>
      </c>
      <c r="BE70" s="25" t="s">
        <v>1361</v>
      </c>
      <c r="BF70" s="25" t="s">
        <v>1362</v>
      </c>
      <c r="BG70" s="25" t="s">
        <v>1363</v>
      </c>
      <c r="BH70" s="25" t="s">
        <v>1364</v>
      </c>
      <c r="BI70" s="25"/>
      <c r="BJ70" s="25" t="s">
        <v>1365</v>
      </c>
      <c r="BK70" s="25" t="s">
        <v>1366</v>
      </c>
      <c r="BL70" s="25" t="s">
        <v>1367</v>
      </c>
      <c r="BM70" s="25">
        <v>25.5</v>
      </c>
      <c r="BN70" s="25">
        <v>389</v>
      </c>
      <c r="BO70" s="25">
        <v>1843</v>
      </c>
      <c r="BP70" s="28">
        <v>-1.2196826878598486</v>
      </c>
      <c r="BQ70" s="25">
        <v>0</v>
      </c>
      <c r="BR70" s="25">
        <v>1800</v>
      </c>
      <c r="BS70" s="25"/>
      <c r="BT70" s="25"/>
      <c r="BU70" s="25"/>
    </row>
    <row r="71" spans="1:73" ht="12.75" customHeight="1">
      <c r="A71" s="3">
        <v>66</v>
      </c>
      <c r="B71" s="3" t="s">
        <v>152</v>
      </c>
      <c r="C71" s="3" t="s">
        <v>347</v>
      </c>
      <c r="D71" s="3" t="s">
        <v>347</v>
      </c>
      <c r="E71" s="3">
        <v>6</v>
      </c>
      <c r="F71" s="3" t="s">
        <v>153</v>
      </c>
      <c r="G71" s="3" t="s">
        <v>573</v>
      </c>
      <c r="H71" s="3" t="s">
        <v>153</v>
      </c>
      <c r="I71" s="3" t="s">
        <v>681</v>
      </c>
      <c r="J71" s="3" t="s">
        <v>681</v>
      </c>
      <c r="K71" s="4" t="str">
        <f t="shared" si="15"/>
        <v>162.5</v>
      </c>
      <c r="L71" s="4">
        <v>162.5</v>
      </c>
      <c r="M71" s="4">
        <v>1412</v>
      </c>
      <c r="N71" s="4">
        <v>2567</v>
      </c>
      <c r="O71" s="26" t="s">
        <v>336</v>
      </c>
      <c r="P71" s="13">
        <v>8.55</v>
      </c>
      <c r="Q71">
        <v>1.22</v>
      </c>
      <c r="R71">
        <v>5.9389</v>
      </c>
      <c r="S71">
        <v>11.67</v>
      </c>
      <c r="T71">
        <v>22.802</v>
      </c>
      <c r="U71" s="13">
        <f aca="true" t="shared" si="16" ref="U71:U123">IF(COUNT(R71)=1,ROUND(R71*96.48538,0),"")</f>
        <v>573</v>
      </c>
      <c r="V71" s="13">
        <f t="shared" si="7"/>
        <v>1126</v>
      </c>
      <c r="W71" s="13">
        <f t="shared" si="8"/>
        <v>2200</v>
      </c>
      <c r="X71" s="9"/>
      <c r="Y71" s="13">
        <f aca="true" t="shared" si="17" ref="Y71:Y123">IF(COUNT(X71)=1,ROUND(X71*96.48538,0),IF(COUNTA(X71)=1,X71,""))</f>
      </c>
      <c r="Z71" s="5" t="s">
        <v>238</v>
      </c>
      <c r="AA71" s="5" t="s">
        <v>238</v>
      </c>
      <c r="AB71" t="str">
        <f t="shared" si="14"/>
        <v>[Xe] 6s2 4f10</v>
      </c>
      <c r="AC71" t="str">
        <f aca="true" t="shared" si="18" ref="AC71:AC123">AB71</f>
        <v>[Xe] 6s2 4f10</v>
      </c>
      <c r="AD71" s="23">
        <v>2.49</v>
      </c>
      <c r="AE71" s="23">
        <v>1.03</v>
      </c>
      <c r="AF71" s="23">
        <v>1.59</v>
      </c>
      <c r="AG71" s="25"/>
      <c r="AH71" s="25"/>
      <c r="AI71" s="25">
        <v>178</v>
      </c>
      <c r="AJ71" s="25"/>
      <c r="AK71" s="25">
        <v>121</v>
      </c>
      <c r="AL71" s="25">
        <v>105.2</v>
      </c>
      <c r="AM71" s="23">
        <v>19</v>
      </c>
      <c r="AN71" s="23" t="s">
        <v>367</v>
      </c>
      <c r="AO71" s="23" t="s">
        <v>441</v>
      </c>
      <c r="AP71" s="23">
        <v>0.0108</v>
      </c>
      <c r="AQ71" s="23">
        <v>0.17</v>
      </c>
      <c r="AR71" s="23">
        <v>11.06</v>
      </c>
      <c r="AS71" s="23">
        <v>230.1</v>
      </c>
      <c r="AT71" s="23">
        <v>10.7</v>
      </c>
      <c r="AU71">
        <v>5.2</v>
      </c>
      <c r="AV71">
        <v>9.1E-07</v>
      </c>
      <c r="AX71" s="2"/>
      <c r="AY71" s="25" t="s">
        <v>1292</v>
      </c>
      <c r="AZ71" s="25" t="s">
        <v>990</v>
      </c>
      <c r="BA71" s="25" t="s">
        <v>1368</v>
      </c>
      <c r="BB71" s="25" t="s">
        <v>844</v>
      </c>
      <c r="BC71" s="25"/>
      <c r="BD71" s="25" t="s">
        <v>1352</v>
      </c>
      <c r="BE71" s="25" t="s">
        <v>1369</v>
      </c>
      <c r="BF71" s="25" t="s">
        <v>1370</v>
      </c>
      <c r="BG71" s="25" t="s">
        <v>1371</v>
      </c>
      <c r="BH71" s="25" t="s">
        <v>1372</v>
      </c>
      <c r="BI71" s="25"/>
      <c r="BJ71" s="25" t="s">
        <v>1373</v>
      </c>
      <c r="BK71" s="25" t="s">
        <v>1374</v>
      </c>
      <c r="BL71" s="25" t="s">
        <v>1375</v>
      </c>
      <c r="BM71" s="25">
        <v>24.5</v>
      </c>
      <c r="BN71" s="25">
        <v>291</v>
      </c>
      <c r="BO71" s="25">
        <v>1886</v>
      </c>
      <c r="BP71" s="28">
        <v>-0.40428338005657555</v>
      </c>
      <c r="BQ71" s="25">
        <v>0.5</v>
      </c>
      <c r="BR71" s="25">
        <v>210</v>
      </c>
      <c r="BS71" s="25"/>
      <c r="BT71" s="25"/>
      <c r="BU71" s="25"/>
    </row>
    <row r="72" spans="1:73" ht="12.75" customHeight="1">
      <c r="A72" s="3">
        <v>67</v>
      </c>
      <c r="B72" s="3" t="s">
        <v>154</v>
      </c>
      <c r="C72" s="3" t="s">
        <v>347</v>
      </c>
      <c r="D72" s="3" t="s">
        <v>347</v>
      </c>
      <c r="E72" s="3">
        <v>6</v>
      </c>
      <c r="F72" s="3" t="s">
        <v>155</v>
      </c>
      <c r="G72" s="3" t="s">
        <v>574</v>
      </c>
      <c r="H72" s="3" t="s">
        <v>155</v>
      </c>
      <c r="I72" s="3" t="s">
        <v>759</v>
      </c>
      <c r="J72" s="3" t="s">
        <v>682</v>
      </c>
      <c r="K72" s="4" t="str">
        <f t="shared" si="15"/>
        <v>164.9</v>
      </c>
      <c r="L72" s="4">
        <v>164.93033</v>
      </c>
      <c r="M72" s="4">
        <v>1474</v>
      </c>
      <c r="N72" s="4">
        <v>2700</v>
      </c>
      <c r="O72" s="26" t="s">
        <v>336</v>
      </c>
      <c r="P72" s="13">
        <v>8.8</v>
      </c>
      <c r="Q72">
        <v>1.23</v>
      </c>
      <c r="R72">
        <v>6.0216</v>
      </c>
      <c r="S72">
        <v>11.805</v>
      </c>
      <c r="T72">
        <v>22.843</v>
      </c>
      <c r="U72" s="13">
        <f t="shared" si="16"/>
        <v>581</v>
      </c>
      <c r="V72" s="13">
        <f t="shared" si="7"/>
        <v>1139</v>
      </c>
      <c r="W72" s="13">
        <f t="shared" si="8"/>
        <v>2204</v>
      </c>
      <c r="X72" s="9"/>
      <c r="Y72" s="13">
        <f t="shared" si="17"/>
      </c>
      <c r="Z72" s="5" t="s">
        <v>238</v>
      </c>
      <c r="AA72" s="5" t="s">
        <v>238</v>
      </c>
      <c r="AB72" t="str">
        <f t="shared" si="14"/>
        <v>[Xe] 6s2 4f11</v>
      </c>
      <c r="AC72" t="str">
        <f t="shared" si="18"/>
        <v>[Xe] 6s2 4f11</v>
      </c>
      <c r="AD72" s="23">
        <v>2.47</v>
      </c>
      <c r="AE72" s="23" t="s">
        <v>307</v>
      </c>
      <c r="AF72" s="23">
        <v>1.58</v>
      </c>
      <c r="AG72" s="25"/>
      <c r="AH72" s="25"/>
      <c r="AI72" s="25">
        <v>176</v>
      </c>
      <c r="AJ72" s="25"/>
      <c r="AK72" s="25"/>
      <c r="AL72" s="25">
        <v>104.1</v>
      </c>
      <c r="AM72" s="23">
        <v>18.8</v>
      </c>
      <c r="AN72" s="23" t="s">
        <v>367</v>
      </c>
      <c r="AO72" s="23" t="s">
        <v>442</v>
      </c>
      <c r="AP72" s="23">
        <v>0.0124</v>
      </c>
      <c r="AQ72" s="23">
        <v>0.16</v>
      </c>
      <c r="AR72" s="23">
        <v>12.2</v>
      </c>
      <c r="AS72" s="23">
        <v>241</v>
      </c>
      <c r="AT72" s="23">
        <v>16.2</v>
      </c>
      <c r="AU72">
        <v>1.3</v>
      </c>
      <c r="AV72">
        <v>2.2E-07</v>
      </c>
      <c r="AX72" s="2"/>
      <c r="AY72" s="25" t="s">
        <v>1292</v>
      </c>
      <c r="AZ72" s="25" t="s">
        <v>990</v>
      </c>
      <c r="BA72" s="25"/>
      <c r="BB72" s="25" t="s">
        <v>844</v>
      </c>
      <c r="BC72" s="25"/>
      <c r="BD72" s="25" t="s">
        <v>1360</v>
      </c>
      <c r="BE72" s="25" t="s">
        <v>1376</v>
      </c>
      <c r="BF72" s="25" t="s">
        <v>1377</v>
      </c>
      <c r="BG72" s="25" t="s">
        <v>1378</v>
      </c>
      <c r="BH72" s="25" t="s">
        <v>1379</v>
      </c>
      <c r="BI72" s="25"/>
      <c r="BJ72" s="25" t="s">
        <v>1380</v>
      </c>
      <c r="BK72" s="25" t="s">
        <v>1381</v>
      </c>
      <c r="BL72" s="25" t="s">
        <v>1382</v>
      </c>
      <c r="BM72" s="25">
        <v>23.6</v>
      </c>
      <c r="BN72" s="25">
        <v>301</v>
      </c>
      <c r="BO72" s="25">
        <v>1879</v>
      </c>
      <c r="BP72" s="28">
        <v>-1.0510982390297863</v>
      </c>
      <c r="BQ72" s="25">
        <v>0.1</v>
      </c>
      <c r="BR72" s="25">
        <v>740</v>
      </c>
      <c r="BS72" s="25"/>
      <c r="BT72" s="25"/>
      <c r="BU72" s="25"/>
    </row>
    <row r="73" spans="1:73" ht="12.75" customHeight="1">
      <c r="A73" s="3">
        <v>68</v>
      </c>
      <c r="B73" s="3" t="s">
        <v>156</v>
      </c>
      <c r="C73" s="3" t="s">
        <v>347</v>
      </c>
      <c r="D73" s="3" t="s">
        <v>347</v>
      </c>
      <c r="E73" s="3">
        <v>6</v>
      </c>
      <c r="F73" s="3" t="s">
        <v>157</v>
      </c>
      <c r="G73" s="3" t="s">
        <v>575</v>
      </c>
      <c r="H73" s="3" t="s">
        <v>157</v>
      </c>
      <c r="I73" s="3" t="s">
        <v>683</v>
      </c>
      <c r="J73" s="3" t="s">
        <v>683</v>
      </c>
      <c r="K73" s="4" t="str">
        <f t="shared" si="15"/>
        <v>167.3</v>
      </c>
      <c r="L73" s="4">
        <v>167.259</v>
      </c>
      <c r="M73" s="4">
        <v>1529</v>
      </c>
      <c r="N73" s="4">
        <v>2868</v>
      </c>
      <c r="O73" s="26" t="s">
        <v>336</v>
      </c>
      <c r="P73" s="13">
        <v>9.07</v>
      </c>
      <c r="Q73">
        <v>1.24</v>
      </c>
      <c r="R73">
        <v>6.1078</v>
      </c>
      <c r="S73">
        <v>11.929</v>
      </c>
      <c r="T73">
        <v>22.739</v>
      </c>
      <c r="U73" s="13">
        <f t="shared" si="16"/>
        <v>589</v>
      </c>
      <c r="V73" s="13">
        <f t="shared" si="7"/>
        <v>1151</v>
      </c>
      <c r="W73" s="13">
        <f t="shared" si="8"/>
        <v>2194</v>
      </c>
      <c r="X73" s="9"/>
      <c r="Y73" s="13">
        <f t="shared" si="17"/>
      </c>
      <c r="Z73" s="5" t="s">
        <v>238</v>
      </c>
      <c r="AA73" s="5" t="s">
        <v>238</v>
      </c>
      <c r="AB73" t="str">
        <f t="shared" si="14"/>
        <v>[Xe] 6s2 4f12</v>
      </c>
      <c r="AC73" t="str">
        <f t="shared" si="18"/>
        <v>[Xe] 6s2 4f12</v>
      </c>
      <c r="AD73" s="23">
        <v>2.45</v>
      </c>
      <c r="AE73" s="23">
        <v>1</v>
      </c>
      <c r="AF73" s="23">
        <v>1.57</v>
      </c>
      <c r="AG73" s="25"/>
      <c r="AH73" s="25"/>
      <c r="AI73" s="25">
        <v>176</v>
      </c>
      <c r="AJ73" s="25"/>
      <c r="AK73" s="25"/>
      <c r="AL73" s="25">
        <v>103</v>
      </c>
      <c r="AM73" s="23">
        <v>18.4</v>
      </c>
      <c r="AN73" s="23" t="s">
        <v>367</v>
      </c>
      <c r="AO73" s="23" t="s">
        <v>443</v>
      </c>
      <c r="AP73" s="23">
        <v>0.0117</v>
      </c>
      <c r="AQ73" s="23">
        <v>0.17</v>
      </c>
      <c r="AR73" s="23">
        <v>19.9</v>
      </c>
      <c r="AS73" s="23">
        <v>261</v>
      </c>
      <c r="AT73" s="23">
        <v>14.3</v>
      </c>
      <c r="AU73">
        <v>3.5</v>
      </c>
      <c r="AV73">
        <v>8.7E-07</v>
      </c>
      <c r="AX73" s="2"/>
      <c r="AY73" s="25" t="s">
        <v>1292</v>
      </c>
      <c r="AZ73" s="25" t="s">
        <v>990</v>
      </c>
      <c r="BA73" s="25"/>
      <c r="BB73" s="25" t="s">
        <v>844</v>
      </c>
      <c r="BC73" s="25"/>
      <c r="BD73" s="25" t="s">
        <v>1383</v>
      </c>
      <c r="BE73" s="25" t="s">
        <v>1384</v>
      </c>
      <c r="BF73" s="25" t="s">
        <v>1385</v>
      </c>
      <c r="BG73" s="25" t="s">
        <v>1386</v>
      </c>
      <c r="BH73" s="25" t="s">
        <v>1387</v>
      </c>
      <c r="BI73" s="25"/>
      <c r="BJ73" s="25" t="s">
        <v>1388</v>
      </c>
      <c r="BK73" s="25" t="s">
        <v>1389</v>
      </c>
      <c r="BL73" s="25" t="s">
        <v>1390</v>
      </c>
      <c r="BM73" s="25">
        <v>22.7</v>
      </c>
      <c r="BN73" s="25">
        <v>317</v>
      </c>
      <c r="BO73" s="25">
        <v>1843</v>
      </c>
      <c r="BP73" s="28">
        <v>-0.6006724678413211</v>
      </c>
      <c r="BQ73" s="25">
        <v>0.4</v>
      </c>
      <c r="BR73" s="25">
        <v>270</v>
      </c>
      <c r="BS73" s="25"/>
      <c r="BT73" s="25"/>
      <c r="BU73" s="25"/>
    </row>
    <row r="74" spans="1:73" ht="12.75" customHeight="1">
      <c r="A74" s="3">
        <v>69</v>
      </c>
      <c r="B74" s="3" t="s">
        <v>158</v>
      </c>
      <c r="C74" s="3" t="s">
        <v>347</v>
      </c>
      <c r="D74" s="3" t="s">
        <v>347</v>
      </c>
      <c r="E74" s="3">
        <v>6</v>
      </c>
      <c r="F74" s="3" t="s">
        <v>159</v>
      </c>
      <c r="G74" s="3" t="s">
        <v>576</v>
      </c>
      <c r="H74" s="3" t="s">
        <v>159</v>
      </c>
      <c r="I74" s="3" t="s">
        <v>684</v>
      </c>
      <c r="J74" s="3" t="s">
        <v>684</v>
      </c>
      <c r="K74" s="4" t="str">
        <f t="shared" si="15"/>
        <v>168.9</v>
      </c>
      <c r="L74" s="4">
        <v>168.93422</v>
      </c>
      <c r="M74" s="4">
        <v>1545</v>
      </c>
      <c r="N74" s="4">
        <v>1950</v>
      </c>
      <c r="O74" s="26" t="s">
        <v>336</v>
      </c>
      <c r="P74" s="13">
        <v>9.32</v>
      </c>
      <c r="Q74">
        <v>1.25</v>
      </c>
      <c r="R74">
        <v>6.1843</v>
      </c>
      <c r="S74">
        <v>12.054</v>
      </c>
      <c r="T74">
        <v>26.367</v>
      </c>
      <c r="U74" s="13">
        <f t="shared" si="16"/>
        <v>597</v>
      </c>
      <c r="V74" s="13">
        <f t="shared" si="7"/>
        <v>1163</v>
      </c>
      <c r="W74" s="13">
        <f t="shared" si="8"/>
        <v>2544</v>
      </c>
      <c r="X74" s="9"/>
      <c r="Y74" s="13">
        <f t="shared" si="17"/>
      </c>
      <c r="Z74" s="5" t="s">
        <v>264</v>
      </c>
      <c r="AA74" s="5" t="s">
        <v>264</v>
      </c>
      <c r="AB74" t="str">
        <f t="shared" si="14"/>
        <v>[Xe] 6s2 4f13</v>
      </c>
      <c r="AC74" t="str">
        <f t="shared" si="18"/>
        <v>[Xe] 6s2 4f13</v>
      </c>
      <c r="AD74" s="23">
        <v>2.42</v>
      </c>
      <c r="AE74" s="23">
        <v>1.09</v>
      </c>
      <c r="AF74" s="23">
        <v>1.56</v>
      </c>
      <c r="AG74" s="25"/>
      <c r="AH74" s="25"/>
      <c r="AI74" s="25">
        <v>176</v>
      </c>
      <c r="AJ74" s="25"/>
      <c r="AK74" s="25">
        <v>117</v>
      </c>
      <c r="AL74" s="25">
        <v>102</v>
      </c>
      <c r="AM74" s="23">
        <v>18.1</v>
      </c>
      <c r="AN74" s="23" t="s">
        <v>367</v>
      </c>
      <c r="AO74" s="23" t="s">
        <v>444</v>
      </c>
      <c r="AP74" s="23">
        <v>0.015</v>
      </c>
      <c r="AQ74" s="23">
        <v>0.16</v>
      </c>
      <c r="AR74" s="23">
        <v>16.84</v>
      </c>
      <c r="AS74" s="23">
        <v>191</v>
      </c>
      <c r="AT74" s="23">
        <v>16.8</v>
      </c>
      <c r="AU74">
        <v>0.52</v>
      </c>
      <c r="AV74">
        <v>1.7E-07</v>
      </c>
      <c r="AX74" s="2"/>
      <c r="AY74" s="25" t="s">
        <v>1292</v>
      </c>
      <c r="AZ74" s="25" t="s">
        <v>990</v>
      </c>
      <c r="BA74" s="25" t="s">
        <v>917</v>
      </c>
      <c r="BB74" s="25" t="s">
        <v>844</v>
      </c>
      <c r="BC74" s="25"/>
      <c r="BD74" s="25" t="s">
        <v>1360</v>
      </c>
      <c r="BE74" s="25" t="s">
        <v>1391</v>
      </c>
      <c r="BF74" s="25" t="s">
        <v>1392</v>
      </c>
      <c r="BG74" s="25" t="s">
        <v>1393</v>
      </c>
      <c r="BH74" s="25" t="s">
        <v>1394</v>
      </c>
      <c r="BI74" s="25"/>
      <c r="BJ74" s="25" t="s">
        <v>1395</v>
      </c>
      <c r="BK74" s="25" t="s">
        <v>1396</v>
      </c>
      <c r="BL74" s="25" t="s">
        <v>1397</v>
      </c>
      <c r="BM74" s="25">
        <v>21.8</v>
      </c>
      <c r="BN74" s="25">
        <v>232</v>
      </c>
      <c r="BO74" s="25">
        <v>1879</v>
      </c>
      <c r="BP74" s="28">
        <v>-1.4225082001627747</v>
      </c>
      <c r="BQ74" s="25">
        <v>-0.3</v>
      </c>
      <c r="BR74" s="25">
        <v>4100</v>
      </c>
      <c r="BS74" s="25"/>
      <c r="BT74" s="25"/>
      <c r="BU74" s="25"/>
    </row>
    <row r="75" spans="1:73" ht="12.75" customHeight="1">
      <c r="A75" s="3">
        <v>70</v>
      </c>
      <c r="B75" s="3" t="s">
        <v>160</v>
      </c>
      <c r="C75" s="3" t="s">
        <v>347</v>
      </c>
      <c r="D75" s="3" t="s">
        <v>347</v>
      </c>
      <c r="E75" s="3">
        <v>6</v>
      </c>
      <c r="F75" s="3" t="s">
        <v>161</v>
      </c>
      <c r="G75" s="3" t="s">
        <v>577</v>
      </c>
      <c r="H75" s="3" t="s">
        <v>161</v>
      </c>
      <c r="I75" s="3" t="s">
        <v>760</v>
      </c>
      <c r="J75" s="3" t="s">
        <v>685</v>
      </c>
      <c r="K75" s="4" t="str">
        <f t="shared" si="15"/>
        <v>173.1</v>
      </c>
      <c r="L75" s="4">
        <v>173.054</v>
      </c>
      <c r="M75" s="4">
        <v>819</v>
      </c>
      <c r="N75" s="4">
        <v>1196</v>
      </c>
      <c r="O75" s="26" t="s">
        <v>336</v>
      </c>
      <c r="P75" s="13">
        <v>6.97</v>
      </c>
      <c r="R75">
        <v>6.2542</v>
      </c>
      <c r="S75">
        <v>12.188</v>
      </c>
      <c r="T75">
        <v>25.03</v>
      </c>
      <c r="U75" s="13">
        <f t="shared" si="16"/>
        <v>603</v>
      </c>
      <c r="V75" s="13">
        <f t="shared" si="7"/>
        <v>1176</v>
      </c>
      <c r="W75" s="13">
        <f t="shared" si="8"/>
        <v>2415</v>
      </c>
      <c r="X75" s="9"/>
      <c r="Y75" s="13">
        <f t="shared" si="17"/>
      </c>
      <c r="Z75" s="5" t="s">
        <v>264</v>
      </c>
      <c r="AA75" s="5" t="s">
        <v>264</v>
      </c>
      <c r="AB75" t="str">
        <f t="shared" si="14"/>
        <v>[Xe] 6s2 4f14</v>
      </c>
      <c r="AC75" t="str">
        <f t="shared" si="18"/>
        <v>[Xe] 6s2 4f14</v>
      </c>
      <c r="AD75" s="23">
        <v>2.4</v>
      </c>
      <c r="AE75" s="23">
        <v>0.99</v>
      </c>
      <c r="AF75" s="23">
        <v>1.74</v>
      </c>
      <c r="AG75" s="25"/>
      <c r="AH75" s="25"/>
      <c r="AI75" s="25">
        <v>193</v>
      </c>
      <c r="AJ75" s="25"/>
      <c r="AK75" s="25">
        <v>116</v>
      </c>
      <c r="AL75" s="25">
        <v>100.8</v>
      </c>
      <c r="AM75" s="23">
        <v>24.79</v>
      </c>
      <c r="AN75" s="23" t="s">
        <v>371</v>
      </c>
      <c r="AO75" s="23" t="s">
        <v>445</v>
      </c>
      <c r="AP75" s="23">
        <v>0.0351</v>
      </c>
      <c r="AQ75" s="23">
        <v>0.15</v>
      </c>
      <c r="AR75" s="23">
        <v>7.66</v>
      </c>
      <c r="AS75" s="23">
        <v>128.9</v>
      </c>
      <c r="AT75" s="23">
        <v>34.9</v>
      </c>
      <c r="AU75">
        <v>3.2</v>
      </c>
      <c r="AV75">
        <v>8.2E-07</v>
      </c>
      <c r="AX75" s="2"/>
      <c r="AY75" s="25" t="s">
        <v>1292</v>
      </c>
      <c r="AZ75" s="25" t="s">
        <v>990</v>
      </c>
      <c r="BA75" s="25" t="s">
        <v>917</v>
      </c>
      <c r="BB75" s="25" t="s">
        <v>914</v>
      </c>
      <c r="BC75" s="25"/>
      <c r="BD75" s="25" t="s">
        <v>1360</v>
      </c>
      <c r="BE75" s="25" t="s">
        <v>1398</v>
      </c>
      <c r="BF75" s="25" t="s">
        <v>1399</v>
      </c>
      <c r="BG75" s="25" t="s">
        <v>1400</v>
      </c>
      <c r="BH75" s="25" t="s">
        <v>1401</v>
      </c>
      <c r="BI75" s="25"/>
      <c r="BJ75" s="25" t="s">
        <v>1402</v>
      </c>
      <c r="BK75" s="25" t="s">
        <v>1403</v>
      </c>
      <c r="BL75" s="25" t="s">
        <v>1404</v>
      </c>
      <c r="BM75" s="25">
        <v>21</v>
      </c>
      <c r="BN75" s="25">
        <v>152</v>
      </c>
      <c r="BO75" s="25">
        <v>1879</v>
      </c>
      <c r="BP75" s="28">
        <v>-0.6057234732321785</v>
      </c>
      <c r="BQ75" s="25">
        <v>0.5</v>
      </c>
      <c r="BR75" s="25">
        <v>530</v>
      </c>
      <c r="BS75" s="25"/>
      <c r="BT75" s="25"/>
      <c r="BU75" s="25"/>
    </row>
    <row r="76" spans="1:73" ht="12.75" customHeight="1">
      <c r="A76" s="3">
        <v>71</v>
      </c>
      <c r="B76" s="3" t="s">
        <v>162</v>
      </c>
      <c r="C76" s="3">
        <v>3</v>
      </c>
      <c r="D76" s="3" t="s">
        <v>347</v>
      </c>
      <c r="E76" s="3">
        <v>6</v>
      </c>
      <c r="F76" s="3" t="s">
        <v>163</v>
      </c>
      <c r="G76" s="3" t="s">
        <v>578</v>
      </c>
      <c r="H76" s="3" t="s">
        <v>809</v>
      </c>
      <c r="I76" s="3" t="s">
        <v>761</v>
      </c>
      <c r="J76" s="3" t="s">
        <v>686</v>
      </c>
      <c r="K76" s="4" t="str">
        <f t="shared" si="15"/>
        <v>175.0</v>
      </c>
      <c r="L76" s="4">
        <v>174.9668</v>
      </c>
      <c r="M76" s="4">
        <v>1663</v>
      </c>
      <c r="N76" s="4">
        <v>3402</v>
      </c>
      <c r="O76" s="26" t="s">
        <v>336</v>
      </c>
      <c r="P76" s="13">
        <v>9.84</v>
      </c>
      <c r="Q76">
        <v>1.27</v>
      </c>
      <c r="R76">
        <v>5.4259</v>
      </c>
      <c r="S76">
        <v>13.888</v>
      </c>
      <c r="T76">
        <v>20.957</v>
      </c>
      <c r="U76" s="13">
        <f t="shared" si="16"/>
        <v>524</v>
      </c>
      <c r="V76" s="13">
        <f t="shared" si="7"/>
        <v>1340</v>
      </c>
      <c r="W76" s="13">
        <f t="shared" si="8"/>
        <v>2022</v>
      </c>
      <c r="X76" s="9"/>
      <c r="Y76" s="13">
        <f t="shared" si="17"/>
      </c>
      <c r="Z76" s="5" t="s">
        <v>238</v>
      </c>
      <c r="AA76" s="5" t="s">
        <v>238</v>
      </c>
      <c r="AB76" t="str">
        <f aca="true" t="shared" si="19" ref="AB76:AB84">CONCATENATE("[",B$59,"] ",E76,"s",MIN(A76-A$59,2)," ",E76-2,"f",MIN(A76-A$61,14)," ",E76-1,"d",MIN(A76-A$75,10))</f>
        <v>[Xe] 6s2 4f14 5d1</v>
      </c>
      <c r="AC76" t="str">
        <f t="shared" si="18"/>
        <v>[Xe] 6s2 4f14 5d1</v>
      </c>
      <c r="AD76" s="23">
        <v>2.25</v>
      </c>
      <c r="AE76" s="23">
        <v>0.98</v>
      </c>
      <c r="AF76" s="23">
        <v>1.56</v>
      </c>
      <c r="AG76" s="25"/>
      <c r="AH76" s="25"/>
      <c r="AI76" s="25">
        <v>174</v>
      </c>
      <c r="AJ76" s="25"/>
      <c r="AK76" s="25"/>
      <c r="AL76" s="25">
        <v>100.1</v>
      </c>
      <c r="AM76" s="23">
        <v>17.78</v>
      </c>
      <c r="AN76" s="23" t="s">
        <v>367</v>
      </c>
      <c r="AO76" s="23" t="s">
        <v>446</v>
      </c>
      <c r="AP76" s="23">
        <v>0.0185</v>
      </c>
      <c r="AQ76" s="23">
        <v>0.15</v>
      </c>
      <c r="AR76" s="23">
        <v>18.6</v>
      </c>
      <c r="AS76" s="23">
        <v>355.9</v>
      </c>
      <c r="AT76" s="23">
        <v>16.4</v>
      </c>
      <c r="AU76">
        <v>0.8</v>
      </c>
      <c r="AV76">
        <v>1.5E-07</v>
      </c>
      <c r="AX76" s="2"/>
      <c r="AY76" s="25" t="s">
        <v>1292</v>
      </c>
      <c r="AZ76" s="25" t="s">
        <v>990</v>
      </c>
      <c r="BA76" s="25"/>
      <c r="BB76" s="25" t="s">
        <v>844</v>
      </c>
      <c r="BC76" s="25"/>
      <c r="BD76" s="25" t="s">
        <v>1360</v>
      </c>
      <c r="BE76" s="25" t="s">
        <v>1405</v>
      </c>
      <c r="BF76" s="25" t="s">
        <v>1406</v>
      </c>
      <c r="BG76" s="25" t="s">
        <v>1407</v>
      </c>
      <c r="BH76" s="25" t="s">
        <v>1408</v>
      </c>
      <c r="BI76" s="25"/>
      <c r="BJ76" s="25" t="s">
        <v>1409</v>
      </c>
      <c r="BK76" s="25" t="s">
        <v>1410</v>
      </c>
      <c r="BL76" s="25" t="s">
        <v>1411</v>
      </c>
      <c r="BM76" s="25">
        <v>21.9</v>
      </c>
      <c r="BN76" s="25"/>
      <c r="BO76" s="25">
        <v>1907</v>
      </c>
      <c r="BP76" s="28">
        <v>-1.4353339357479105</v>
      </c>
      <c r="BQ76" s="25">
        <v>-0.3</v>
      </c>
      <c r="BR76" s="25">
        <v>6900</v>
      </c>
      <c r="BS76" s="25"/>
      <c r="BT76" s="25"/>
      <c r="BU76" s="25"/>
    </row>
    <row r="77" spans="1:73" ht="12.75" customHeight="1">
      <c r="A77" s="3">
        <v>72</v>
      </c>
      <c r="B77" s="3" t="s">
        <v>164</v>
      </c>
      <c r="C77" s="3">
        <v>4</v>
      </c>
      <c r="D77" s="3" t="s">
        <v>247</v>
      </c>
      <c r="E77" s="3">
        <v>6</v>
      </c>
      <c r="F77" s="3" t="s">
        <v>165</v>
      </c>
      <c r="G77" s="3" t="s">
        <v>579</v>
      </c>
      <c r="H77" s="3" t="s">
        <v>165</v>
      </c>
      <c r="I77" s="3" t="s">
        <v>687</v>
      </c>
      <c r="J77" s="3" t="s">
        <v>687</v>
      </c>
      <c r="K77" s="4" t="str">
        <f t="shared" si="15"/>
        <v>178.5</v>
      </c>
      <c r="L77" s="4">
        <v>178.49</v>
      </c>
      <c r="M77" s="4">
        <v>2227</v>
      </c>
      <c r="N77" s="4">
        <v>4600</v>
      </c>
      <c r="O77" s="26" t="s">
        <v>336</v>
      </c>
      <c r="P77" s="13">
        <v>13.3</v>
      </c>
      <c r="Q77">
        <v>1.3</v>
      </c>
      <c r="R77">
        <v>6.8251</v>
      </c>
      <c r="S77">
        <v>14.925</v>
      </c>
      <c r="T77">
        <v>23.32</v>
      </c>
      <c r="U77" s="13">
        <f t="shared" si="16"/>
        <v>659</v>
      </c>
      <c r="V77" s="13">
        <f t="shared" si="7"/>
        <v>1440</v>
      </c>
      <c r="W77" s="13">
        <f t="shared" si="8"/>
        <v>2250</v>
      </c>
      <c r="X77" s="9">
        <v>0</v>
      </c>
      <c r="Y77" s="13">
        <f t="shared" si="17"/>
        <v>0</v>
      </c>
      <c r="Z77" s="5" t="s">
        <v>271</v>
      </c>
      <c r="AA77" s="5" t="s">
        <v>271</v>
      </c>
      <c r="AB77" t="str">
        <f t="shared" si="19"/>
        <v>[Xe] 6s2 4f14 5d2</v>
      </c>
      <c r="AC77" t="str">
        <f t="shared" si="18"/>
        <v>[Xe] 6s2 4f14 5d2</v>
      </c>
      <c r="AD77" s="23">
        <v>2.16</v>
      </c>
      <c r="AE77" s="23">
        <v>0.83</v>
      </c>
      <c r="AF77" s="23">
        <v>1.44</v>
      </c>
      <c r="AG77" s="25"/>
      <c r="AH77" s="25"/>
      <c r="AI77" s="25">
        <v>159</v>
      </c>
      <c r="AJ77" s="25"/>
      <c r="AK77" s="25"/>
      <c r="AL77" s="25"/>
      <c r="AM77" s="23">
        <v>13.6</v>
      </c>
      <c r="AN77" s="23" t="s">
        <v>367</v>
      </c>
      <c r="AO77" s="23" t="s">
        <v>447</v>
      </c>
      <c r="AP77" s="23">
        <v>0.0312</v>
      </c>
      <c r="AQ77" s="23">
        <v>0.14</v>
      </c>
      <c r="AR77" s="23">
        <v>24.06</v>
      </c>
      <c r="AS77" s="23">
        <v>575</v>
      </c>
      <c r="AT77" s="23">
        <v>23</v>
      </c>
      <c r="AU77">
        <v>3</v>
      </c>
      <c r="AV77">
        <v>7E-06</v>
      </c>
      <c r="AX77" s="2"/>
      <c r="AY77" s="25" t="s">
        <v>1170</v>
      </c>
      <c r="AZ77" s="25" t="s">
        <v>855</v>
      </c>
      <c r="BA77" s="25" t="s">
        <v>1034</v>
      </c>
      <c r="BB77" s="25" t="s">
        <v>844</v>
      </c>
      <c r="BC77" s="25"/>
      <c r="BD77" s="25" t="s">
        <v>1412</v>
      </c>
      <c r="BE77" s="25" t="s">
        <v>1413</v>
      </c>
      <c r="BF77" s="25" t="s">
        <v>847</v>
      </c>
      <c r="BG77" s="25" t="s">
        <v>847</v>
      </c>
      <c r="BH77" s="25" t="s">
        <v>941</v>
      </c>
      <c r="BI77" s="25" t="s">
        <v>847</v>
      </c>
      <c r="BJ77" s="25" t="s">
        <v>1414</v>
      </c>
      <c r="BK77" s="25" t="s">
        <v>1415</v>
      </c>
      <c r="BL77" s="25" t="s">
        <v>1416</v>
      </c>
      <c r="BM77" s="25">
        <v>16.2</v>
      </c>
      <c r="BN77" s="25">
        <v>619</v>
      </c>
      <c r="BO77" s="25">
        <v>1923</v>
      </c>
      <c r="BP77" s="28">
        <v>-0.8124792791635369</v>
      </c>
      <c r="BQ77" s="25">
        <v>0.4</v>
      </c>
      <c r="BR77" s="25">
        <v>120</v>
      </c>
      <c r="BS77" s="25"/>
      <c r="BT77" s="25"/>
      <c r="BU77" s="25" t="s">
        <v>1560</v>
      </c>
    </row>
    <row r="78" spans="1:73" ht="12.75" customHeight="1">
      <c r="A78" s="3">
        <v>73</v>
      </c>
      <c r="B78" s="3" t="s">
        <v>166</v>
      </c>
      <c r="C78" s="3">
        <v>5</v>
      </c>
      <c r="D78" s="3" t="s">
        <v>248</v>
      </c>
      <c r="E78" s="3">
        <v>6</v>
      </c>
      <c r="F78" s="3" t="s">
        <v>167</v>
      </c>
      <c r="G78" s="3" t="s">
        <v>580</v>
      </c>
      <c r="H78" s="3" t="s">
        <v>810</v>
      </c>
      <c r="I78" s="3" t="s">
        <v>762</v>
      </c>
      <c r="J78" s="3" t="s">
        <v>688</v>
      </c>
      <c r="K78" s="4" t="str">
        <f t="shared" si="15"/>
        <v>180.9</v>
      </c>
      <c r="L78" s="4">
        <v>180.94788</v>
      </c>
      <c r="M78" s="4">
        <v>2996</v>
      </c>
      <c r="N78" s="4">
        <v>5425</v>
      </c>
      <c r="O78" s="26" t="s">
        <v>336</v>
      </c>
      <c r="P78" s="13">
        <v>16.6</v>
      </c>
      <c r="Q78">
        <v>1.5</v>
      </c>
      <c r="R78">
        <v>7.89</v>
      </c>
      <c r="U78" s="13">
        <f t="shared" si="16"/>
        <v>761</v>
      </c>
      <c r="V78" s="13">
        <f t="shared" si="7"/>
      </c>
      <c r="W78" s="13">
        <f t="shared" si="8"/>
      </c>
      <c r="X78" s="9">
        <v>0.32</v>
      </c>
      <c r="Y78" s="13">
        <f t="shared" si="17"/>
        <v>31</v>
      </c>
      <c r="Z78" s="5" t="s">
        <v>282</v>
      </c>
      <c r="AA78" s="5" t="s">
        <v>282</v>
      </c>
      <c r="AB78" t="str">
        <f t="shared" si="19"/>
        <v>[Xe] 6s2 4f14 5d3</v>
      </c>
      <c r="AC78" t="str">
        <f t="shared" si="18"/>
        <v>[Xe] 6s2 4f14 5d3</v>
      </c>
      <c r="AD78" s="23">
        <v>2.09</v>
      </c>
      <c r="AE78" s="23">
        <v>0.64</v>
      </c>
      <c r="AF78" s="23">
        <v>1.34</v>
      </c>
      <c r="AG78" s="25"/>
      <c r="AH78" s="25"/>
      <c r="AI78" s="25">
        <v>146</v>
      </c>
      <c r="AJ78" s="25"/>
      <c r="AK78" s="25"/>
      <c r="AL78" s="25">
        <v>86</v>
      </c>
      <c r="AM78" s="23">
        <v>10.9</v>
      </c>
      <c r="AN78" s="23" t="s">
        <v>368</v>
      </c>
      <c r="AO78" s="23" t="s">
        <v>448</v>
      </c>
      <c r="AP78" s="23">
        <v>0.0761</v>
      </c>
      <c r="AQ78" s="23">
        <v>0.14</v>
      </c>
      <c r="AR78" s="23">
        <v>31.6</v>
      </c>
      <c r="AS78" s="23">
        <v>743</v>
      </c>
      <c r="AT78" s="23">
        <v>57.5</v>
      </c>
      <c r="AU78">
        <v>2</v>
      </c>
      <c r="AV78">
        <v>2E-06</v>
      </c>
      <c r="AX78" s="2"/>
      <c r="AY78" s="25" t="s">
        <v>1417</v>
      </c>
      <c r="AZ78" s="25" t="s">
        <v>1018</v>
      </c>
      <c r="BA78" s="25" t="s">
        <v>1418</v>
      </c>
      <c r="BB78" s="25" t="s">
        <v>857</v>
      </c>
      <c r="BC78" s="25"/>
      <c r="BD78" s="25" t="s">
        <v>1419</v>
      </c>
      <c r="BE78" s="25" t="s">
        <v>847</v>
      </c>
      <c r="BF78" s="25" t="s">
        <v>847</v>
      </c>
      <c r="BG78" s="25" t="s">
        <v>847</v>
      </c>
      <c r="BH78" s="25" t="s">
        <v>847</v>
      </c>
      <c r="BI78" s="25" t="s">
        <v>847</v>
      </c>
      <c r="BJ78" s="25" t="s">
        <v>1420</v>
      </c>
      <c r="BK78" s="25" t="s">
        <v>1421</v>
      </c>
      <c r="BL78" s="25" t="s">
        <v>1422</v>
      </c>
      <c r="BM78" s="25">
        <v>13.1</v>
      </c>
      <c r="BN78" s="25">
        <v>782</v>
      </c>
      <c r="BO78" s="25">
        <v>1802</v>
      </c>
      <c r="BP78" s="28">
        <v>-1.684029654543082</v>
      </c>
      <c r="BQ78" s="25">
        <v>0.3</v>
      </c>
      <c r="BR78" s="25">
        <v>120</v>
      </c>
      <c r="BS78" s="25"/>
      <c r="BT78" s="25"/>
      <c r="BU78" s="25" t="s">
        <v>1560</v>
      </c>
    </row>
    <row r="79" spans="1:73" ht="12.75" customHeight="1">
      <c r="A79" s="3">
        <v>74</v>
      </c>
      <c r="B79" s="3" t="s">
        <v>168</v>
      </c>
      <c r="C79" s="3">
        <v>6</v>
      </c>
      <c r="D79" s="3" t="s">
        <v>249</v>
      </c>
      <c r="E79" s="3">
        <v>6</v>
      </c>
      <c r="F79" s="3" t="s">
        <v>169</v>
      </c>
      <c r="G79" s="3" t="s">
        <v>581</v>
      </c>
      <c r="H79" s="3" t="s">
        <v>811</v>
      </c>
      <c r="I79" s="3" t="s">
        <v>763</v>
      </c>
      <c r="J79" s="3" t="s">
        <v>689</v>
      </c>
      <c r="K79" s="4" t="str">
        <f t="shared" si="15"/>
        <v>183.8</v>
      </c>
      <c r="L79" s="4">
        <v>183.84</v>
      </c>
      <c r="M79" s="4">
        <v>3410</v>
      </c>
      <c r="N79" s="4">
        <v>5660</v>
      </c>
      <c r="O79" s="26" t="s">
        <v>336</v>
      </c>
      <c r="P79" s="13">
        <v>19.3</v>
      </c>
      <c r="Q79">
        <v>2.36</v>
      </c>
      <c r="R79">
        <v>7.98</v>
      </c>
      <c r="U79" s="13">
        <f t="shared" si="16"/>
        <v>770</v>
      </c>
      <c r="V79" s="13">
        <f t="shared" si="7"/>
      </c>
      <c r="W79" s="13">
        <f t="shared" si="8"/>
      </c>
      <c r="X79" s="9">
        <v>0.86</v>
      </c>
      <c r="Y79" s="13">
        <f t="shared" si="17"/>
        <v>83</v>
      </c>
      <c r="Z79" s="5" t="s">
        <v>283</v>
      </c>
      <c r="AA79" s="5" t="s">
        <v>283</v>
      </c>
      <c r="AB79" t="str">
        <f t="shared" si="19"/>
        <v>[Xe] 6s2 4f14 5d4</v>
      </c>
      <c r="AC79" t="str">
        <f t="shared" si="18"/>
        <v>[Xe] 6s2 4f14 5d4</v>
      </c>
      <c r="AD79" s="23">
        <v>2.02</v>
      </c>
      <c r="AE79" s="23">
        <v>0.6</v>
      </c>
      <c r="AF79" s="23">
        <v>1.3</v>
      </c>
      <c r="AG79" s="25"/>
      <c r="AH79" s="25"/>
      <c r="AI79" s="25">
        <v>139</v>
      </c>
      <c r="AJ79" s="25"/>
      <c r="AK79" s="25"/>
      <c r="AL79" s="25"/>
      <c r="AM79" s="23">
        <v>9.53</v>
      </c>
      <c r="AN79" s="23" t="s">
        <v>368</v>
      </c>
      <c r="AO79" s="23" t="s">
        <v>449</v>
      </c>
      <c r="AP79" s="23">
        <v>0.189</v>
      </c>
      <c r="AQ79" s="23">
        <v>0.13</v>
      </c>
      <c r="AR79" s="23">
        <v>35.4</v>
      </c>
      <c r="AS79" s="23">
        <v>824</v>
      </c>
      <c r="AT79" s="23">
        <v>174</v>
      </c>
      <c r="AU79">
        <v>1.25</v>
      </c>
      <c r="AV79">
        <v>0.0001</v>
      </c>
      <c r="AX79" s="2"/>
      <c r="AY79" s="25" t="s">
        <v>1423</v>
      </c>
      <c r="AZ79" s="25" t="s">
        <v>1424</v>
      </c>
      <c r="BA79" s="25" t="s">
        <v>1425</v>
      </c>
      <c r="BB79" s="25" t="s">
        <v>857</v>
      </c>
      <c r="BC79" s="25"/>
      <c r="BD79" s="25" t="s">
        <v>1426</v>
      </c>
      <c r="BE79" s="25" t="s">
        <v>1427</v>
      </c>
      <c r="BF79" s="25" t="s">
        <v>847</v>
      </c>
      <c r="BG79" s="25" t="s">
        <v>847</v>
      </c>
      <c r="BH79" s="25"/>
      <c r="BI79" s="25"/>
      <c r="BJ79" s="25"/>
      <c r="BK79" s="25" t="s">
        <v>1428</v>
      </c>
      <c r="BL79" s="25" t="s">
        <v>1429</v>
      </c>
      <c r="BM79" s="25">
        <v>11.1</v>
      </c>
      <c r="BN79" s="25">
        <v>849</v>
      </c>
      <c r="BO79" s="25">
        <v>1783</v>
      </c>
      <c r="BP79" s="28">
        <v>-0.876148359032914</v>
      </c>
      <c r="BQ79" s="25">
        <v>0.2</v>
      </c>
      <c r="BR79" s="25">
        <v>11</v>
      </c>
      <c r="BS79" s="25"/>
      <c r="BT79" s="25"/>
      <c r="BU79" s="25" t="s">
        <v>1560</v>
      </c>
    </row>
    <row r="80" spans="1:73" ht="12.75" customHeight="1">
      <c r="A80" s="3">
        <v>75</v>
      </c>
      <c r="B80" s="3" t="s">
        <v>170</v>
      </c>
      <c r="C80" s="3">
        <v>7</v>
      </c>
      <c r="D80" s="3" t="s">
        <v>250</v>
      </c>
      <c r="E80" s="3">
        <v>6</v>
      </c>
      <c r="F80" s="3" t="s">
        <v>171</v>
      </c>
      <c r="G80" s="3" t="s">
        <v>582</v>
      </c>
      <c r="H80" s="3" t="s">
        <v>812</v>
      </c>
      <c r="I80" s="3" t="s">
        <v>690</v>
      </c>
      <c r="J80" s="3" t="s">
        <v>690</v>
      </c>
      <c r="K80" s="4" t="str">
        <f t="shared" si="15"/>
        <v>186.2</v>
      </c>
      <c r="L80" s="4">
        <v>186.207</v>
      </c>
      <c r="M80" s="4">
        <v>3180</v>
      </c>
      <c r="N80" s="4">
        <v>5600</v>
      </c>
      <c r="O80" s="26" t="s">
        <v>336</v>
      </c>
      <c r="P80" s="13">
        <v>21</v>
      </c>
      <c r="Q80">
        <v>1.9</v>
      </c>
      <c r="R80">
        <v>7.88</v>
      </c>
      <c r="U80" s="13">
        <f t="shared" si="16"/>
        <v>760</v>
      </c>
      <c r="V80" s="13">
        <f t="shared" si="7"/>
      </c>
      <c r="W80" s="13">
        <f t="shared" si="8"/>
      </c>
      <c r="X80" s="9">
        <v>0.15</v>
      </c>
      <c r="Y80" s="13">
        <f t="shared" si="17"/>
        <v>14</v>
      </c>
      <c r="Z80" s="5" t="s">
        <v>274</v>
      </c>
      <c r="AA80" s="5" t="s">
        <v>274</v>
      </c>
      <c r="AB80" t="str">
        <f t="shared" si="19"/>
        <v>[Xe] 6s2 4f14 5d5</v>
      </c>
      <c r="AC80" t="str">
        <f t="shared" si="18"/>
        <v>[Xe] 6s2 4f14 5d5</v>
      </c>
      <c r="AD80" s="23">
        <v>1.97</v>
      </c>
      <c r="AE80" s="23">
        <v>0.53</v>
      </c>
      <c r="AF80" s="23">
        <v>1.28</v>
      </c>
      <c r="AG80" s="25"/>
      <c r="AH80" s="25"/>
      <c r="AI80" s="25">
        <v>137</v>
      </c>
      <c r="AJ80" s="25"/>
      <c r="AK80" s="25"/>
      <c r="AL80" s="25"/>
      <c r="AM80" s="23">
        <v>8.85</v>
      </c>
      <c r="AN80" s="23" t="s">
        <v>367</v>
      </c>
      <c r="AO80" s="23" t="s">
        <v>450</v>
      </c>
      <c r="AP80" s="23">
        <v>0.0542</v>
      </c>
      <c r="AQ80" s="23">
        <v>0.13</v>
      </c>
      <c r="AR80" s="23">
        <v>33.2</v>
      </c>
      <c r="AS80" s="23">
        <v>715</v>
      </c>
      <c r="AT80" s="23">
        <v>47.9</v>
      </c>
      <c r="AU80">
        <v>0.0007</v>
      </c>
      <c r="AV80">
        <v>4E-06</v>
      </c>
      <c r="AX80" s="2"/>
      <c r="AY80" s="25" t="s">
        <v>1184</v>
      </c>
      <c r="AZ80" s="25" t="s">
        <v>990</v>
      </c>
      <c r="BA80" s="25" t="s">
        <v>1430</v>
      </c>
      <c r="BB80" s="25" t="s">
        <v>844</v>
      </c>
      <c r="BC80" s="25"/>
      <c r="BD80" s="25" t="s">
        <v>1431</v>
      </c>
      <c r="BE80" s="25" t="s">
        <v>1432</v>
      </c>
      <c r="BF80" s="25" t="s">
        <v>847</v>
      </c>
      <c r="BG80" s="25" t="s">
        <v>847</v>
      </c>
      <c r="BH80" s="25" t="s">
        <v>1433</v>
      </c>
      <c r="BI80" s="25"/>
      <c r="BJ80" s="25" t="s">
        <v>847</v>
      </c>
      <c r="BK80" s="25" t="s">
        <v>1434</v>
      </c>
      <c r="BL80" s="25" t="s">
        <v>1435</v>
      </c>
      <c r="BM80" s="25">
        <v>9.7</v>
      </c>
      <c r="BN80" s="25">
        <v>770</v>
      </c>
      <c r="BO80" s="25">
        <v>1925</v>
      </c>
      <c r="BP80" s="28">
        <v>-1.2865094569060573</v>
      </c>
      <c r="BQ80" s="25">
        <v>-2.3</v>
      </c>
      <c r="BR80" s="25">
        <v>540</v>
      </c>
      <c r="BS80" s="25"/>
      <c r="BT80" s="25"/>
      <c r="BU80" s="25"/>
    </row>
    <row r="81" spans="1:73" ht="12.75" customHeight="1">
      <c r="A81" s="3">
        <v>76</v>
      </c>
      <c r="B81" s="3" t="s">
        <v>172</v>
      </c>
      <c r="C81" s="3">
        <v>8</v>
      </c>
      <c r="D81" s="3" t="s">
        <v>251</v>
      </c>
      <c r="E81" s="3">
        <v>6</v>
      </c>
      <c r="F81" s="3" t="s">
        <v>173</v>
      </c>
      <c r="G81" s="3" t="s">
        <v>583</v>
      </c>
      <c r="H81" s="3" t="s">
        <v>173</v>
      </c>
      <c r="I81" s="3" t="s">
        <v>691</v>
      </c>
      <c r="J81" s="3" t="s">
        <v>691</v>
      </c>
      <c r="K81" s="4" t="str">
        <f t="shared" si="15"/>
        <v>190.2</v>
      </c>
      <c r="L81" s="4">
        <v>190.23</v>
      </c>
      <c r="M81" s="4">
        <v>3045</v>
      </c>
      <c r="N81" s="4">
        <v>5030</v>
      </c>
      <c r="O81" s="26" t="s">
        <v>336</v>
      </c>
      <c r="P81" s="13">
        <v>22.6</v>
      </c>
      <c r="Q81">
        <v>2.2</v>
      </c>
      <c r="R81">
        <v>8.7</v>
      </c>
      <c r="U81" s="13">
        <f t="shared" si="16"/>
        <v>839</v>
      </c>
      <c r="V81" s="13">
        <f t="shared" si="7"/>
      </c>
      <c r="W81" s="13">
        <f t="shared" si="8"/>
      </c>
      <c r="X81" s="9">
        <v>1.1</v>
      </c>
      <c r="Y81" s="13">
        <f t="shared" si="17"/>
        <v>106</v>
      </c>
      <c r="Z81" s="5" t="s">
        <v>284</v>
      </c>
      <c r="AA81" s="5" t="s">
        <v>284</v>
      </c>
      <c r="AB81" t="str">
        <f t="shared" si="19"/>
        <v>[Xe] 6s2 4f14 5d6</v>
      </c>
      <c r="AC81" t="str">
        <f t="shared" si="18"/>
        <v>[Xe] 6s2 4f14 5d6</v>
      </c>
      <c r="AD81" s="23">
        <v>1.92</v>
      </c>
      <c r="AE81" s="23">
        <v>0.63</v>
      </c>
      <c r="AF81" s="23">
        <v>1.26</v>
      </c>
      <c r="AG81" s="25"/>
      <c r="AH81" s="25"/>
      <c r="AI81" s="25">
        <v>135</v>
      </c>
      <c r="AJ81" s="25"/>
      <c r="AK81" s="25"/>
      <c r="AL81" s="25"/>
      <c r="AM81" s="23">
        <v>8.49</v>
      </c>
      <c r="AN81" s="23" t="s">
        <v>367</v>
      </c>
      <c r="AO81" s="23" t="s">
        <v>451</v>
      </c>
      <c r="AP81" s="23">
        <v>0.109</v>
      </c>
      <c r="AQ81" s="23">
        <v>0.13</v>
      </c>
      <c r="AR81" s="23">
        <v>31.8</v>
      </c>
      <c r="AS81" s="23">
        <v>746</v>
      </c>
      <c r="AT81" s="23">
        <v>87.6</v>
      </c>
      <c r="AU81">
        <v>0.0015</v>
      </c>
      <c r="AX81" s="2"/>
      <c r="AY81" s="25" t="s">
        <v>1198</v>
      </c>
      <c r="AZ81" s="25" t="s">
        <v>1058</v>
      </c>
      <c r="BA81" s="25" t="s">
        <v>1436</v>
      </c>
      <c r="BB81" s="25" t="s">
        <v>844</v>
      </c>
      <c r="BC81" s="25">
        <v>7</v>
      </c>
      <c r="BD81" s="25" t="s">
        <v>1437</v>
      </c>
      <c r="BE81" s="25" t="s">
        <v>847</v>
      </c>
      <c r="BF81" s="25" t="s">
        <v>847</v>
      </c>
      <c r="BG81" s="25" t="s">
        <v>847</v>
      </c>
      <c r="BH81" s="25" t="s">
        <v>1438</v>
      </c>
      <c r="BI81" s="25"/>
      <c r="BJ81" s="25" t="s">
        <v>847</v>
      </c>
      <c r="BK81" s="25" t="s">
        <v>1439</v>
      </c>
      <c r="BL81" s="25" t="s">
        <v>1440</v>
      </c>
      <c r="BM81" s="25">
        <v>8.5</v>
      </c>
      <c r="BN81" s="25">
        <v>791</v>
      </c>
      <c r="BO81" s="25">
        <v>1804</v>
      </c>
      <c r="BP81" s="28">
        <v>-0.17069622716897503</v>
      </c>
      <c r="BQ81" s="25">
        <v>-2.8</v>
      </c>
      <c r="BR81" s="25">
        <v>7700</v>
      </c>
      <c r="BS81" s="25"/>
      <c r="BT81" s="25"/>
      <c r="BU81" s="25"/>
    </row>
    <row r="82" spans="1:73" ht="12.75" customHeight="1">
      <c r="A82" s="3">
        <v>77</v>
      </c>
      <c r="B82" s="3" t="s">
        <v>174</v>
      </c>
      <c r="C82" s="3">
        <v>9</v>
      </c>
      <c r="D82" s="3" t="s">
        <v>251</v>
      </c>
      <c r="E82" s="3">
        <v>6</v>
      </c>
      <c r="F82" s="3" t="s">
        <v>175</v>
      </c>
      <c r="G82" s="3" t="s">
        <v>584</v>
      </c>
      <c r="H82" s="3" t="s">
        <v>175</v>
      </c>
      <c r="I82" s="3" t="s">
        <v>692</v>
      </c>
      <c r="J82" s="3" t="s">
        <v>692</v>
      </c>
      <c r="K82" s="4" t="str">
        <f t="shared" si="15"/>
        <v>192.2</v>
      </c>
      <c r="L82" s="4">
        <v>192.217</v>
      </c>
      <c r="M82" s="4">
        <v>2410</v>
      </c>
      <c r="N82" s="4">
        <v>4130</v>
      </c>
      <c r="O82" s="26" t="s">
        <v>336</v>
      </c>
      <c r="P82" s="13">
        <v>22.4</v>
      </c>
      <c r="Q82">
        <v>2.2</v>
      </c>
      <c r="R82">
        <v>9.1</v>
      </c>
      <c r="U82" s="13">
        <f t="shared" si="16"/>
        <v>878</v>
      </c>
      <c r="V82" s="13">
        <f t="shared" si="7"/>
      </c>
      <c r="W82" s="13">
        <f t="shared" si="8"/>
      </c>
      <c r="X82" s="9">
        <v>1.57</v>
      </c>
      <c r="Y82" s="13">
        <f t="shared" si="17"/>
        <v>151</v>
      </c>
      <c r="Z82" s="5" t="s">
        <v>285</v>
      </c>
      <c r="AA82" s="5" t="s">
        <v>285</v>
      </c>
      <c r="AB82" t="str">
        <f t="shared" si="19"/>
        <v>[Xe] 6s2 4f14 5d7</v>
      </c>
      <c r="AC82" t="str">
        <f t="shared" si="18"/>
        <v>[Xe] 6s2 4f14 5d7</v>
      </c>
      <c r="AD82" s="23">
        <v>1.87</v>
      </c>
      <c r="AE82" s="23">
        <v>0.63</v>
      </c>
      <c r="AF82" s="23">
        <v>1.27</v>
      </c>
      <c r="AG82" s="25"/>
      <c r="AH82" s="25"/>
      <c r="AI82" s="25">
        <v>136</v>
      </c>
      <c r="AJ82" s="25"/>
      <c r="AK82" s="25"/>
      <c r="AL82" s="25">
        <v>82</v>
      </c>
      <c r="AM82" s="23">
        <v>8.54</v>
      </c>
      <c r="AN82" s="23" t="s">
        <v>371</v>
      </c>
      <c r="AO82" s="23" t="s">
        <v>452</v>
      </c>
      <c r="AP82" s="23">
        <v>0.197</v>
      </c>
      <c r="AQ82" s="23">
        <v>0.13</v>
      </c>
      <c r="AR82" s="23">
        <v>26.1</v>
      </c>
      <c r="AS82" s="23">
        <v>604</v>
      </c>
      <c r="AT82" s="23">
        <v>147</v>
      </c>
      <c r="AU82">
        <v>0.001</v>
      </c>
      <c r="AX82" s="2"/>
      <c r="AY82" s="25" t="s">
        <v>1198</v>
      </c>
      <c r="AZ82" s="25" t="s">
        <v>50</v>
      </c>
      <c r="BA82" s="25" t="s">
        <v>1441</v>
      </c>
      <c r="BB82" s="25" t="s">
        <v>914</v>
      </c>
      <c r="BC82" s="25">
        <v>6.25</v>
      </c>
      <c r="BD82" s="25" t="s">
        <v>1442</v>
      </c>
      <c r="BE82" s="25" t="s">
        <v>847</v>
      </c>
      <c r="BF82" s="25" t="s">
        <v>847</v>
      </c>
      <c r="BG82" s="25" t="s">
        <v>847</v>
      </c>
      <c r="BH82" s="25" t="s">
        <v>847</v>
      </c>
      <c r="BI82" s="25" t="s">
        <v>847</v>
      </c>
      <c r="BJ82" s="25" t="s">
        <v>847</v>
      </c>
      <c r="BK82" s="25" t="s">
        <v>1443</v>
      </c>
      <c r="BL82" s="25" t="s">
        <v>1444</v>
      </c>
      <c r="BM82" s="25">
        <v>7.6</v>
      </c>
      <c r="BN82" s="25">
        <v>665</v>
      </c>
      <c r="BO82" s="25">
        <v>1804</v>
      </c>
      <c r="BP82" s="28">
        <v>-0.17979854051435973</v>
      </c>
      <c r="BQ82" s="25">
        <v>-3</v>
      </c>
      <c r="BR82" s="25">
        <v>4200</v>
      </c>
      <c r="BS82" s="25"/>
      <c r="BT82" s="25"/>
      <c r="BU82" s="25"/>
    </row>
    <row r="83" spans="1:73" ht="12.75" customHeight="1">
      <c r="A83" s="3">
        <v>78</v>
      </c>
      <c r="B83" s="3" t="s">
        <v>176</v>
      </c>
      <c r="C83" s="3">
        <v>10</v>
      </c>
      <c r="D83" s="3" t="s">
        <v>251</v>
      </c>
      <c r="E83" s="3">
        <v>6</v>
      </c>
      <c r="F83" s="3" t="s">
        <v>177</v>
      </c>
      <c r="G83" s="3" t="s">
        <v>585</v>
      </c>
      <c r="H83" s="3" t="s">
        <v>813</v>
      </c>
      <c r="I83" s="3" t="s">
        <v>693</v>
      </c>
      <c r="J83" s="3" t="s">
        <v>693</v>
      </c>
      <c r="K83" s="4" t="str">
        <f t="shared" si="15"/>
        <v>195.1</v>
      </c>
      <c r="L83" s="4">
        <v>195.084</v>
      </c>
      <c r="M83" s="4">
        <v>1772</v>
      </c>
      <c r="N83" s="4">
        <v>3827</v>
      </c>
      <c r="O83" s="26" t="s">
        <v>336</v>
      </c>
      <c r="P83" s="13">
        <v>21.4</v>
      </c>
      <c r="Q83">
        <v>2.28</v>
      </c>
      <c r="R83">
        <v>9</v>
      </c>
      <c r="S83">
        <v>18.563</v>
      </c>
      <c r="U83" s="13">
        <f t="shared" si="16"/>
        <v>868</v>
      </c>
      <c r="V83" s="13">
        <f t="shared" si="7"/>
        <v>1791</v>
      </c>
      <c r="W83" s="13">
        <f t="shared" si="8"/>
      </c>
      <c r="X83" s="9">
        <v>2.13</v>
      </c>
      <c r="Y83" s="13">
        <f t="shared" si="17"/>
        <v>206</v>
      </c>
      <c r="Z83" s="5" t="s">
        <v>267</v>
      </c>
      <c r="AA83" s="5" t="s">
        <v>267</v>
      </c>
      <c r="AB83" t="str">
        <f t="shared" si="19"/>
        <v>[Xe] 6s2 4f14 5d8</v>
      </c>
      <c r="AC83" t="str">
        <f t="shared" si="18"/>
        <v>[Xe] 6s2 4f14 5d8</v>
      </c>
      <c r="AD83" s="23">
        <v>1.83</v>
      </c>
      <c r="AE83" s="23">
        <v>0.63</v>
      </c>
      <c r="AF83" s="23">
        <v>1.3</v>
      </c>
      <c r="AG83" s="25"/>
      <c r="AH83" s="25"/>
      <c r="AI83" s="25">
        <v>139</v>
      </c>
      <c r="AJ83" s="25"/>
      <c r="AK83" s="25">
        <v>94</v>
      </c>
      <c r="AL83" s="25"/>
      <c r="AM83" s="23">
        <v>9.1</v>
      </c>
      <c r="AN83" s="23" t="s">
        <v>371</v>
      </c>
      <c r="AO83" s="23" t="s">
        <v>453</v>
      </c>
      <c r="AP83" s="23">
        <v>0.0966</v>
      </c>
      <c r="AQ83" s="23">
        <v>0.13</v>
      </c>
      <c r="AR83" s="23">
        <v>19.6</v>
      </c>
      <c r="AS83" s="23">
        <v>510</v>
      </c>
      <c r="AT83" s="23">
        <v>71.6</v>
      </c>
      <c r="AU83">
        <v>0.005</v>
      </c>
      <c r="AX83" s="2"/>
      <c r="AY83" s="25" t="s">
        <v>1198</v>
      </c>
      <c r="AZ83" s="25" t="s">
        <v>990</v>
      </c>
      <c r="BA83" s="25" t="s">
        <v>1445</v>
      </c>
      <c r="BB83" s="25" t="s">
        <v>914</v>
      </c>
      <c r="BC83" s="25">
        <v>4.3</v>
      </c>
      <c r="BD83" s="25" t="s">
        <v>1446</v>
      </c>
      <c r="BE83" s="25" t="s">
        <v>847</v>
      </c>
      <c r="BF83" s="25" t="s">
        <v>847</v>
      </c>
      <c r="BG83" s="25" t="s">
        <v>847</v>
      </c>
      <c r="BH83" s="25" t="s">
        <v>847</v>
      </c>
      <c r="BI83" s="25" t="s">
        <v>847</v>
      </c>
      <c r="BJ83" s="25" t="s">
        <v>847</v>
      </c>
      <c r="BK83" s="25" t="s">
        <v>1447</v>
      </c>
      <c r="BL83" s="25" t="s">
        <v>1448</v>
      </c>
      <c r="BM83" s="25">
        <v>6.5</v>
      </c>
      <c r="BN83" s="25">
        <v>565</v>
      </c>
      <c r="BO83" s="25">
        <v>1748</v>
      </c>
      <c r="BP83" s="28">
        <v>0.12710479836480765</v>
      </c>
      <c r="BQ83" s="25">
        <v>-2.3</v>
      </c>
      <c r="BR83" s="25">
        <v>4700</v>
      </c>
      <c r="BS83" s="25">
        <v>1200</v>
      </c>
      <c r="BT83" s="25"/>
      <c r="BU83" s="25" t="s">
        <v>1560</v>
      </c>
    </row>
    <row r="84" spans="1:73" ht="12.75" customHeight="1">
      <c r="A84" s="3">
        <v>79</v>
      </c>
      <c r="B84" s="3" t="s">
        <v>178</v>
      </c>
      <c r="C84" s="3">
        <v>11</v>
      </c>
      <c r="D84" s="3" t="s">
        <v>252</v>
      </c>
      <c r="E84" s="3">
        <v>6</v>
      </c>
      <c r="F84" s="3" t="s">
        <v>179</v>
      </c>
      <c r="G84" s="3" t="s">
        <v>586</v>
      </c>
      <c r="H84" s="3" t="s">
        <v>814</v>
      </c>
      <c r="I84" s="3" t="s">
        <v>694</v>
      </c>
      <c r="J84" s="3" t="s">
        <v>694</v>
      </c>
      <c r="K84" s="4" t="str">
        <f t="shared" si="15"/>
        <v>197.0</v>
      </c>
      <c r="L84" s="4">
        <v>196.966569</v>
      </c>
      <c r="M84" s="4">
        <v>1064</v>
      </c>
      <c r="N84" s="4">
        <v>3080</v>
      </c>
      <c r="O84" s="26" t="s">
        <v>336</v>
      </c>
      <c r="P84" s="13">
        <v>19.3</v>
      </c>
      <c r="Q84">
        <v>2.54</v>
      </c>
      <c r="R84">
        <v>9.2257</v>
      </c>
      <c r="S84">
        <v>20.521</v>
      </c>
      <c r="U84" s="13">
        <f t="shared" si="16"/>
        <v>890</v>
      </c>
      <c r="V84" s="13">
        <f t="shared" si="7"/>
        <v>1980</v>
      </c>
      <c r="W84" s="13">
        <f t="shared" si="8"/>
      </c>
      <c r="X84" s="9">
        <v>2.31</v>
      </c>
      <c r="Y84" s="13">
        <f t="shared" si="17"/>
        <v>223</v>
      </c>
      <c r="Z84" s="5" t="s">
        <v>286</v>
      </c>
      <c r="AA84" s="5" t="s">
        <v>286</v>
      </c>
      <c r="AB84" t="str">
        <f t="shared" si="19"/>
        <v>[Xe] 6s2 4f14 5d9</v>
      </c>
      <c r="AC84" t="str">
        <f t="shared" si="18"/>
        <v>[Xe] 6s2 4f14 5d9</v>
      </c>
      <c r="AD84" s="23">
        <v>1.79</v>
      </c>
      <c r="AE84" s="23">
        <v>0.85</v>
      </c>
      <c r="AF84" s="23">
        <v>1.34</v>
      </c>
      <c r="AG84" s="25"/>
      <c r="AH84" s="25"/>
      <c r="AI84" s="25">
        <v>144</v>
      </c>
      <c r="AJ84" s="25">
        <v>151</v>
      </c>
      <c r="AK84" s="25"/>
      <c r="AL84" s="25">
        <v>99</v>
      </c>
      <c r="AM84" s="23">
        <v>10.2</v>
      </c>
      <c r="AN84" s="23" t="s">
        <v>371</v>
      </c>
      <c r="AO84" s="23" t="s">
        <v>454</v>
      </c>
      <c r="AP84" s="23">
        <v>0.452</v>
      </c>
      <c r="AQ84" s="23">
        <v>0.128</v>
      </c>
      <c r="AR84" s="23">
        <v>12.55</v>
      </c>
      <c r="AS84" s="23">
        <v>334.4</v>
      </c>
      <c r="AT84" s="23">
        <v>317</v>
      </c>
      <c r="AU84">
        <v>0.004</v>
      </c>
      <c r="AV84">
        <v>0.004</v>
      </c>
      <c r="AW84">
        <v>1E-05</v>
      </c>
      <c r="AX84" s="2"/>
      <c r="AY84" s="25" t="s">
        <v>1449</v>
      </c>
      <c r="AZ84" s="25" t="s">
        <v>1450</v>
      </c>
      <c r="BA84" s="25" t="s">
        <v>1451</v>
      </c>
      <c r="BB84" s="25" t="s">
        <v>914</v>
      </c>
      <c r="BC84" s="25">
        <v>2.75</v>
      </c>
      <c r="BD84" s="25" t="s">
        <v>1452</v>
      </c>
      <c r="BE84" s="25" t="s">
        <v>847</v>
      </c>
      <c r="BF84" s="25" t="s">
        <v>847</v>
      </c>
      <c r="BG84" s="25" t="s">
        <v>847</v>
      </c>
      <c r="BH84" s="25" t="s">
        <v>847</v>
      </c>
      <c r="BI84" s="25" t="s">
        <v>847</v>
      </c>
      <c r="BJ84" s="25" t="s">
        <v>847</v>
      </c>
      <c r="BK84" s="25" t="s">
        <v>1453</v>
      </c>
      <c r="BL84" s="25" t="s">
        <v>1454</v>
      </c>
      <c r="BM84" s="25">
        <v>6.1</v>
      </c>
      <c r="BN84" s="25">
        <v>366</v>
      </c>
      <c r="BO84" s="25"/>
      <c r="BP84" s="28">
        <v>-0.728158393463501</v>
      </c>
      <c r="BQ84" s="25">
        <v>-2.4</v>
      </c>
      <c r="BR84" s="25">
        <v>4400</v>
      </c>
      <c r="BS84" s="25">
        <v>1200</v>
      </c>
      <c r="BT84" s="25"/>
      <c r="BU84" s="25" t="s">
        <v>1560</v>
      </c>
    </row>
    <row r="85" spans="1:73" ht="12.75" customHeight="1">
      <c r="A85" s="3">
        <v>80</v>
      </c>
      <c r="B85" s="3" t="s">
        <v>180</v>
      </c>
      <c r="C85" s="3">
        <v>12</v>
      </c>
      <c r="D85" s="3" t="s">
        <v>253</v>
      </c>
      <c r="E85" s="3">
        <v>6</v>
      </c>
      <c r="F85" s="3" t="s">
        <v>181</v>
      </c>
      <c r="G85" s="3" t="s">
        <v>587</v>
      </c>
      <c r="H85" s="3" t="s">
        <v>815</v>
      </c>
      <c r="I85" s="3" t="s">
        <v>695</v>
      </c>
      <c r="J85" s="3" t="s">
        <v>695</v>
      </c>
      <c r="K85" s="4" t="str">
        <f t="shared" si="15"/>
        <v>200.6</v>
      </c>
      <c r="L85" s="4">
        <v>200.592</v>
      </c>
      <c r="M85" s="4">
        <v>-38.9</v>
      </c>
      <c r="N85" s="4">
        <v>357</v>
      </c>
      <c r="O85" s="26" t="s">
        <v>827</v>
      </c>
      <c r="P85" s="13">
        <v>13.5</v>
      </c>
      <c r="Q85">
        <v>2</v>
      </c>
      <c r="R85">
        <v>10.4375</v>
      </c>
      <c r="S85">
        <v>18.759</v>
      </c>
      <c r="T85">
        <v>34.202</v>
      </c>
      <c r="U85" s="13">
        <f t="shared" si="16"/>
        <v>1007</v>
      </c>
      <c r="V85" s="13">
        <f t="shared" si="7"/>
        <v>1810</v>
      </c>
      <c r="W85" s="13">
        <f t="shared" si="8"/>
        <v>3300</v>
      </c>
      <c r="X85" s="9" t="s">
        <v>500</v>
      </c>
      <c r="Y85" s="13" t="str">
        <f t="shared" si="17"/>
        <v>&lt;0</v>
      </c>
      <c r="Z85" s="5" t="s">
        <v>266</v>
      </c>
      <c r="AA85" s="5" t="s">
        <v>266</v>
      </c>
      <c r="AB85" t="str">
        <f>CONCATENATE("[",B$59,"] ",E85,"s",MIN(A85-A$59,2)," ",E85-2,"f",MIN(A85-A$61,14)," ",E85-1,"d",MIN(A85-A$75,10))</f>
        <v>[Xe] 6s2 4f14 5d10</v>
      </c>
      <c r="AC85" t="str">
        <f t="shared" si="18"/>
        <v>[Xe] 6s2 4f14 5d10</v>
      </c>
      <c r="AD85" s="23">
        <v>1.76</v>
      </c>
      <c r="AE85" s="23">
        <v>1.02</v>
      </c>
      <c r="AF85" s="23">
        <v>1.49</v>
      </c>
      <c r="AG85" s="25"/>
      <c r="AH85" s="25"/>
      <c r="AI85" s="25">
        <v>151</v>
      </c>
      <c r="AJ85" s="25">
        <v>133</v>
      </c>
      <c r="AK85" s="25">
        <v>116</v>
      </c>
      <c r="AL85" s="25"/>
      <c r="AM85" s="23">
        <v>14.82</v>
      </c>
      <c r="AN85" s="23" t="s">
        <v>369</v>
      </c>
      <c r="AO85" s="23" t="s">
        <v>455</v>
      </c>
      <c r="AP85" s="23">
        <v>0.0104</v>
      </c>
      <c r="AQ85" s="23">
        <v>0.139</v>
      </c>
      <c r="AR85" s="23">
        <v>2.295</v>
      </c>
      <c r="AS85" s="23">
        <v>59.229</v>
      </c>
      <c r="AT85" s="23">
        <v>8.34</v>
      </c>
      <c r="AU85">
        <v>0.085</v>
      </c>
      <c r="AV85">
        <v>3E-05</v>
      </c>
      <c r="AX85" s="2"/>
      <c r="AY85" s="25" t="s">
        <v>1455</v>
      </c>
      <c r="AZ85" s="25" t="s">
        <v>990</v>
      </c>
      <c r="BA85" s="25" t="s">
        <v>1456</v>
      </c>
      <c r="BB85" s="25" t="s">
        <v>369</v>
      </c>
      <c r="BC85" s="25"/>
      <c r="BD85" s="25" t="s">
        <v>1457</v>
      </c>
      <c r="BE85" s="25" t="s">
        <v>1458</v>
      </c>
      <c r="BF85" s="25" t="s">
        <v>847</v>
      </c>
      <c r="BG85" s="25" t="s">
        <v>847</v>
      </c>
      <c r="BH85" s="25" t="s">
        <v>1459</v>
      </c>
      <c r="BI85" s="25" t="s">
        <v>847</v>
      </c>
      <c r="BJ85" s="25" t="s">
        <v>847</v>
      </c>
      <c r="BK85" s="25" t="s">
        <v>1460</v>
      </c>
      <c r="BL85" s="25" t="s">
        <v>1461</v>
      </c>
      <c r="BM85" s="25">
        <v>5.4</v>
      </c>
      <c r="BN85" s="25">
        <v>61</v>
      </c>
      <c r="BO85" s="25"/>
      <c r="BP85" s="28">
        <v>-0.46852108295774475</v>
      </c>
      <c r="BQ85" s="25">
        <v>-1.1</v>
      </c>
      <c r="BR85" s="25">
        <v>5</v>
      </c>
      <c r="BS85" s="25">
        <v>0.51</v>
      </c>
      <c r="BT85" s="25" t="s">
        <v>1561</v>
      </c>
      <c r="BU85" s="25" t="s">
        <v>1560</v>
      </c>
    </row>
    <row r="86" spans="1:73" ht="12.75" customHeight="1">
      <c r="A86" s="3">
        <v>81</v>
      </c>
      <c r="B86" s="3" t="s">
        <v>182</v>
      </c>
      <c r="C86" s="3">
        <v>13</v>
      </c>
      <c r="D86" s="3" t="s">
        <v>254</v>
      </c>
      <c r="E86" s="3">
        <v>6</v>
      </c>
      <c r="F86" s="3" t="s">
        <v>183</v>
      </c>
      <c r="G86" s="3" t="s">
        <v>588</v>
      </c>
      <c r="H86" s="3" t="s">
        <v>183</v>
      </c>
      <c r="I86" s="3" t="s">
        <v>764</v>
      </c>
      <c r="J86" s="3" t="s">
        <v>696</v>
      </c>
      <c r="K86" s="4" t="str">
        <f t="shared" si="15"/>
        <v>204.4</v>
      </c>
      <c r="L86" s="4">
        <f>AVERAGE(204.382,204.385)</f>
        <v>204.3835</v>
      </c>
      <c r="M86" s="4">
        <v>303</v>
      </c>
      <c r="N86" s="4">
        <v>1457</v>
      </c>
      <c r="O86" s="26" t="s">
        <v>336</v>
      </c>
      <c r="P86" s="13">
        <v>11.9</v>
      </c>
      <c r="Q86">
        <v>1.62</v>
      </c>
      <c r="R86">
        <v>6.1083</v>
      </c>
      <c r="S86">
        <v>20.428</v>
      </c>
      <c r="T86">
        <v>29.829</v>
      </c>
      <c r="U86" s="13">
        <f t="shared" si="16"/>
        <v>589</v>
      </c>
      <c r="V86" s="13">
        <f aca="true" t="shared" si="20" ref="V86:V123">IF(COUNT(S86)=1,ROUND(S86*96.48538,0),"")</f>
        <v>1971</v>
      </c>
      <c r="W86" s="13">
        <f aca="true" t="shared" si="21" ref="W86:W123">IF(COUNT(T86)=1,ROUND(T86*96.48538,0),"")</f>
        <v>2878</v>
      </c>
      <c r="X86" s="9">
        <v>0.2</v>
      </c>
      <c r="Y86" s="13">
        <f t="shared" si="17"/>
        <v>19</v>
      </c>
      <c r="Z86" s="5" t="s">
        <v>287</v>
      </c>
      <c r="AA86" s="5" t="s">
        <v>287</v>
      </c>
      <c r="AB86" t="str">
        <f aca="true" t="shared" si="22" ref="AB86:AB91">CONCATENATE("[",B$59,"] ",E86,"s",MIN(A86-A$59,2)," ",E86-2,"f",MIN(A86-A$61,14)," ",E86-1,"d",MIN(A86-A$75,10)," ",E86,"p",MIN(A86-A$85,6))</f>
        <v>[Xe] 6s2 4f14 5d10 6p1</v>
      </c>
      <c r="AC86" t="str">
        <f t="shared" si="18"/>
        <v>[Xe] 6s2 4f14 5d10 6p1</v>
      </c>
      <c r="AD86" s="23">
        <v>2.08</v>
      </c>
      <c r="AE86" s="23">
        <v>1.59</v>
      </c>
      <c r="AF86" s="23">
        <v>1.48</v>
      </c>
      <c r="AG86" s="25"/>
      <c r="AH86" s="25"/>
      <c r="AI86" s="25">
        <v>170</v>
      </c>
      <c r="AJ86" s="25">
        <v>164</v>
      </c>
      <c r="AK86" s="25"/>
      <c r="AL86" s="25">
        <v>102.5</v>
      </c>
      <c r="AM86" s="23">
        <v>17.2</v>
      </c>
      <c r="AN86" s="23" t="s">
        <v>367</v>
      </c>
      <c r="AO86" s="23" t="s">
        <v>456</v>
      </c>
      <c r="AP86" s="23">
        <v>0.0617</v>
      </c>
      <c r="AQ86" s="23">
        <v>0.13</v>
      </c>
      <c r="AR86" s="23">
        <v>4.142</v>
      </c>
      <c r="AS86" s="23">
        <v>164.1</v>
      </c>
      <c r="AT86" s="23">
        <v>46.1</v>
      </c>
      <c r="AU86">
        <v>0.85</v>
      </c>
      <c r="AV86">
        <v>1.9E-05</v>
      </c>
      <c r="AX86" s="2"/>
      <c r="AY86" s="25" t="s">
        <v>1228</v>
      </c>
      <c r="AZ86" s="25" t="s">
        <v>1424</v>
      </c>
      <c r="BA86" s="25" t="s">
        <v>917</v>
      </c>
      <c r="BB86" s="25" t="s">
        <v>844</v>
      </c>
      <c r="BC86" s="25">
        <v>1.2</v>
      </c>
      <c r="BD86" s="25" t="s">
        <v>1462</v>
      </c>
      <c r="BE86" s="25" t="s">
        <v>1463</v>
      </c>
      <c r="BF86" s="25" t="s">
        <v>1464</v>
      </c>
      <c r="BG86" s="25"/>
      <c r="BH86" s="25" t="s">
        <v>1465</v>
      </c>
      <c r="BI86" s="25"/>
      <c r="BJ86" s="25"/>
      <c r="BK86" s="25" t="s">
        <v>1466</v>
      </c>
      <c r="BL86" s="25" t="s">
        <v>1467</v>
      </c>
      <c r="BM86" s="25">
        <v>7.6</v>
      </c>
      <c r="BN86" s="25">
        <v>182</v>
      </c>
      <c r="BO86" s="25">
        <v>1861</v>
      </c>
      <c r="BP86" s="28">
        <v>-0.7351821769904634</v>
      </c>
      <c r="BQ86" s="25">
        <v>-0.3</v>
      </c>
      <c r="BR86" s="25">
        <v>48</v>
      </c>
      <c r="BS86" s="25"/>
      <c r="BT86" s="25"/>
      <c r="BU86" s="25" t="s">
        <v>1560</v>
      </c>
    </row>
    <row r="87" spans="1:73" ht="12.75" customHeight="1">
      <c r="A87" s="3">
        <v>82</v>
      </c>
      <c r="B87" s="3" t="s">
        <v>184</v>
      </c>
      <c r="C87" s="3">
        <v>14</v>
      </c>
      <c r="D87" s="3" t="s">
        <v>255</v>
      </c>
      <c r="E87" s="3">
        <v>6</v>
      </c>
      <c r="F87" s="3" t="s">
        <v>185</v>
      </c>
      <c r="G87" s="3" t="s">
        <v>589</v>
      </c>
      <c r="H87" s="3" t="s">
        <v>816</v>
      </c>
      <c r="I87" s="3" t="s">
        <v>765</v>
      </c>
      <c r="J87" s="3" t="s">
        <v>697</v>
      </c>
      <c r="K87" s="4" t="str">
        <f t="shared" si="15"/>
        <v>207.2</v>
      </c>
      <c r="L87" s="4">
        <v>207.2</v>
      </c>
      <c r="M87" s="4">
        <v>327.5</v>
      </c>
      <c r="N87" s="4">
        <v>1740</v>
      </c>
      <c r="O87" s="26" t="s">
        <v>336</v>
      </c>
      <c r="P87" s="13">
        <v>11.4</v>
      </c>
      <c r="Q87">
        <v>2.33</v>
      </c>
      <c r="R87">
        <v>7.4167</v>
      </c>
      <c r="S87">
        <v>15.028</v>
      </c>
      <c r="T87">
        <v>31.943</v>
      </c>
      <c r="U87" s="13">
        <f t="shared" si="16"/>
        <v>716</v>
      </c>
      <c r="V87" s="13">
        <f t="shared" si="20"/>
        <v>1450</v>
      </c>
      <c r="W87" s="13">
        <f t="shared" si="21"/>
        <v>3082</v>
      </c>
      <c r="X87" s="9">
        <v>0.36</v>
      </c>
      <c r="Y87" s="13">
        <f t="shared" si="17"/>
        <v>35</v>
      </c>
      <c r="Z87" s="5" t="s">
        <v>277</v>
      </c>
      <c r="AA87" s="5" t="s">
        <v>277</v>
      </c>
      <c r="AB87" t="str">
        <f t="shared" si="22"/>
        <v>[Xe] 6s2 4f14 5d10 6p2</v>
      </c>
      <c r="AC87" t="str">
        <f t="shared" si="18"/>
        <v>[Xe] 6s2 4f14 5d10 6p2</v>
      </c>
      <c r="AD87" s="23">
        <v>1.81</v>
      </c>
      <c r="AE87" s="23">
        <v>1.19</v>
      </c>
      <c r="AF87" s="23">
        <v>1.47</v>
      </c>
      <c r="AG87" s="25"/>
      <c r="AH87" s="25"/>
      <c r="AI87" s="25">
        <v>146</v>
      </c>
      <c r="AJ87" s="25"/>
      <c r="AK87" s="25">
        <v>133</v>
      </c>
      <c r="AL87" s="25"/>
      <c r="AM87" s="23">
        <v>18.17</v>
      </c>
      <c r="AN87" s="23" t="s">
        <v>371</v>
      </c>
      <c r="AO87" s="23" t="s">
        <v>457</v>
      </c>
      <c r="AP87" s="23">
        <v>0.0481</v>
      </c>
      <c r="AQ87" s="23">
        <v>0.13</v>
      </c>
      <c r="AR87" s="23">
        <v>4.799</v>
      </c>
      <c r="AS87" s="23">
        <v>177.7</v>
      </c>
      <c r="AT87" s="23">
        <v>35.3</v>
      </c>
      <c r="AU87">
        <v>0.14</v>
      </c>
      <c r="AV87">
        <v>3E-05</v>
      </c>
      <c r="AW87">
        <v>0.00017</v>
      </c>
      <c r="AX87" s="2"/>
      <c r="AY87" s="25" t="s">
        <v>1468</v>
      </c>
      <c r="AZ87" s="25" t="s">
        <v>1018</v>
      </c>
      <c r="BA87" s="25" t="s">
        <v>917</v>
      </c>
      <c r="BB87" s="25" t="s">
        <v>914</v>
      </c>
      <c r="BC87" s="25">
        <v>1.5</v>
      </c>
      <c r="BD87" s="25" t="s">
        <v>1469</v>
      </c>
      <c r="BE87" s="25" t="s">
        <v>1470</v>
      </c>
      <c r="BF87" s="25" t="s">
        <v>847</v>
      </c>
      <c r="BG87" s="25" t="s">
        <v>847</v>
      </c>
      <c r="BH87" s="25" t="s">
        <v>1471</v>
      </c>
      <c r="BI87" s="25"/>
      <c r="BJ87" s="25" t="s">
        <v>1472</v>
      </c>
      <c r="BK87" s="25" t="s">
        <v>1473</v>
      </c>
      <c r="BL87" s="25" t="s">
        <v>1474</v>
      </c>
      <c r="BM87" s="25">
        <v>6.8</v>
      </c>
      <c r="BN87" s="25">
        <v>196</v>
      </c>
      <c r="BO87" s="25"/>
      <c r="BP87" s="28">
        <v>0.4983105537896005</v>
      </c>
      <c r="BQ87" s="25">
        <v>1.1</v>
      </c>
      <c r="BR87" s="25">
        <v>1.5</v>
      </c>
      <c r="BS87" s="25">
        <v>0.077</v>
      </c>
      <c r="BT87" s="25"/>
      <c r="BU87" s="25" t="s">
        <v>1560</v>
      </c>
    </row>
    <row r="88" spans="1:73" ht="12.75" customHeight="1">
      <c r="A88" s="3">
        <v>83</v>
      </c>
      <c r="B88" s="3" t="s">
        <v>186</v>
      </c>
      <c r="C88" s="3">
        <v>15</v>
      </c>
      <c r="D88" s="3" t="s">
        <v>256</v>
      </c>
      <c r="E88" s="3">
        <v>6</v>
      </c>
      <c r="F88" s="3" t="s">
        <v>187</v>
      </c>
      <c r="G88" s="3" t="s">
        <v>590</v>
      </c>
      <c r="H88" s="3" t="s">
        <v>187</v>
      </c>
      <c r="I88" s="3" t="s">
        <v>698</v>
      </c>
      <c r="J88" s="3" t="s">
        <v>698</v>
      </c>
      <c r="K88" s="4" t="str">
        <f t="shared" si="15"/>
        <v>209.0</v>
      </c>
      <c r="L88" s="4">
        <v>208.9804</v>
      </c>
      <c r="M88" s="4">
        <v>271</v>
      </c>
      <c r="N88" s="4">
        <v>1560</v>
      </c>
      <c r="O88" s="26" t="s">
        <v>336</v>
      </c>
      <c r="P88" s="13">
        <v>9.75</v>
      </c>
      <c r="Q88">
        <v>2.02</v>
      </c>
      <c r="R88">
        <v>7.289</v>
      </c>
      <c r="S88">
        <v>16.687</v>
      </c>
      <c r="T88">
        <v>25.559</v>
      </c>
      <c r="U88" s="13">
        <f t="shared" si="16"/>
        <v>703</v>
      </c>
      <c r="V88" s="13">
        <f t="shared" si="20"/>
        <v>1610</v>
      </c>
      <c r="W88" s="13">
        <f t="shared" si="21"/>
        <v>2466</v>
      </c>
      <c r="X88" s="9">
        <v>0.95</v>
      </c>
      <c r="Y88" s="13">
        <f t="shared" si="17"/>
        <v>92</v>
      </c>
      <c r="Z88" s="5" t="s">
        <v>278</v>
      </c>
      <c r="AA88" s="5" t="s">
        <v>278</v>
      </c>
      <c r="AB88" t="str">
        <f t="shared" si="22"/>
        <v>[Xe] 6s2 4f14 5d10 6p3</v>
      </c>
      <c r="AC88" t="str">
        <f t="shared" si="18"/>
        <v>[Xe] 6s2 4f14 5d10 6p3</v>
      </c>
      <c r="AD88" s="23">
        <v>1.63</v>
      </c>
      <c r="AE88" s="23">
        <v>1.03</v>
      </c>
      <c r="AF88" s="23">
        <v>1.46</v>
      </c>
      <c r="AG88" s="25"/>
      <c r="AH88" s="25"/>
      <c r="AI88" s="25">
        <v>150</v>
      </c>
      <c r="AJ88" s="25"/>
      <c r="AK88" s="25"/>
      <c r="AL88" s="25">
        <v>117</v>
      </c>
      <c r="AM88" s="23">
        <v>21.3</v>
      </c>
      <c r="AN88" s="23" t="s">
        <v>369</v>
      </c>
      <c r="AO88" s="23" t="s">
        <v>458</v>
      </c>
      <c r="AP88" s="23">
        <v>0.00867</v>
      </c>
      <c r="AQ88" s="23">
        <v>0.12</v>
      </c>
      <c r="AR88" s="23">
        <v>11.3</v>
      </c>
      <c r="AS88" s="23">
        <v>104.8</v>
      </c>
      <c r="AT88" s="23">
        <v>7.87</v>
      </c>
      <c r="AU88">
        <v>0.0085</v>
      </c>
      <c r="AV88">
        <v>2E-05</v>
      </c>
      <c r="AX88" s="2"/>
      <c r="AY88" s="25" t="s">
        <v>1475</v>
      </c>
      <c r="AZ88" s="25" t="s">
        <v>50</v>
      </c>
      <c r="BA88" s="25" t="s">
        <v>1083</v>
      </c>
      <c r="BB88" s="25" t="s">
        <v>369</v>
      </c>
      <c r="BC88" s="25">
        <v>2.5</v>
      </c>
      <c r="BD88" s="25" t="s">
        <v>1476</v>
      </c>
      <c r="BE88" s="25" t="s">
        <v>1477</v>
      </c>
      <c r="BF88" s="25" t="s">
        <v>847</v>
      </c>
      <c r="BG88" s="25" t="s">
        <v>847</v>
      </c>
      <c r="BH88" s="25" t="s">
        <v>1478</v>
      </c>
      <c r="BI88" s="25"/>
      <c r="BJ88" s="25" t="s">
        <v>1479</v>
      </c>
      <c r="BK88" s="25" t="s">
        <v>1480</v>
      </c>
      <c r="BL88" s="25" t="s">
        <v>1481</v>
      </c>
      <c r="BM88" s="25">
        <v>7.4</v>
      </c>
      <c r="BN88" s="25">
        <v>207</v>
      </c>
      <c r="BO88" s="25">
        <v>1600</v>
      </c>
      <c r="BP88" s="28">
        <v>-0.8416375079047503</v>
      </c>
      <c r="BQ88" s="25">
        <v>-0.8</v>
      </c>
      <c r="BR88" s="25">
        <v>11</v>
      </c>
      <c r="BS88" s="25"/>
      <c r="BT88" s="25"/>
      <c r="BU88" s="25"/>
    </row>
    <row r="89" spans="1:73" ht="12.75" customHeight="1">
      <c r="A89" s="3">
        <v>84</v>
      </c>
      <c r="B89" s="3" t="s">
        <v>188</v>
      </c>
      <c r="C89" s="3">
        <v>16</v>
      </c>
      <c r="D89" s="3" t="s">
        <v>257</v>
      </c>
      <c r="E89" s="3">
        <v>6</v>
      </c>
      <c r="F89" s="3" t="s">
        <v>189</v>
      </c>
      <c r="G89" s="3" t="s">
        <v>591</v>
      </c>
      <c r="H89" s="3" t="s">
        <v>189</v>
      </c>
      <c r="I89" s="3" t="s">
        <v>699</v>
      </c>
      <c r="J89" s="3" t="s">
        <v>699</v>
      </c>
      <c r="K89" s="4" t="str">
        <f aca="true" t="shared" si="23" ref="K89:K94">TEXT(ROUND(L89,1),"0")</f>
        <v>209</v>
      </c>
      <c r="L89" s="4">
        <v>209</v>
      </c>
      <c r="M89" s="4">
        <v>254</v>
      </c>
      <c r="N89" s="4">
        <v>962</v>
      </c>
      <c r="O89" s="26" t="s">
        <v>336</v>
      </c>
      <c r="P89" s="13">
        <v>9.32</v>
      </c>
      <c r="Q89">
        <v>2</v>
      </c>
      <c r="R89">
        <v>8.4167</v>
      </c>
      <c r="U89" s="13">
        <f t="shared" si="16"/>
        <v>812</v>
      </c>
      <c r="V89" s="13">
        <f t="shared" si="20"/>
      </c>
      <c r="W89" s="13">
        <f t="shared" si="21"/>
      </c>
      <c r="X89" s="9">
        <v>1.9</v>
      </c>
      <c r="Y89" s="13">
        <f t="shared" si="17"/>
        <v>183</v>
      </c>
      <c r="Z89" s="5" t="s">
        <v>267</v>
      </c>
      <c r="AA89" s="5" t="s">
        <v>267</v>
      </c>
      <c r="AB89" t="str">
        <f t="shared" si="22"/>
        <v>[Xe] 6s2 4f14 5d10 6p4</v>
      </c>
      <c r="AC89" t="str">
        <f t="shared" si="18"/>
        <v>[Xe] 6s2 4f14 5d10 6p4</v>
      </c>
      <c r="AD89" s="23">
        <v>1.53</v>
      </c>
      <c r="AE89" s="23" t="s">
        <v>307</v>
      </c>
      <c r="AF89" s="23">
        <v>1.46</v>
      </c>
      <c r="AG89" s="25"/>
      <c r="AH89" s="25"/>
      <c r="AI89" s="25">
        <v>168</v>
      </c>
      <c r="AJ89" s="25"/>
      <c r="AK89" s="25"/>
      <c r="AL89" s="25"/>
      <c r="AM89" s="23">
        <v>22.23</v>
      </c>
      <c r="AN89" s="23" t="s">
        <v>372</v>
      </c>
      <c r="AO89" s="23" t="s">
        <v>459</v>
      </c>
      <c r="AP89" s="23">
        <v>0.0219</v>
      </c>
      <c r="AQ89" s="23">
        <v>0.12</v>
      </c>
      <c r="AR89" s="23" t="s">
        <v>307</v>
      </c>
      <c r="AS89" s="23" t="s">
        <v>307</v>
      </c>
      <c r="AT89" s="23">
        <v>20</v>
      </c>
      <c r="AU89">
        <v>2E-10</v>
      </c>
      <c r="AV89">
        <v>1.4E-14</v>
      </c>
      <c r="AX89" s="2"/>
      <c r="AY89" s="25" t="s">
        <v>1482</v>
      </c>
      <c r="AZ89" s="25" t="s">
        <v>1483</v>
      </c>
      <c r="BA89" s="25" t="s">
        <v>1484</v>
      </c>
      <c r="BB89" s="25" t="s">
        <v>1485</v>
      </c>
      <c r="BC89" s="25"/>
      <c r="BD89" s="25" t="s">
        <v>1486</v>
      </c>
      <c r="BE89" s="25" t="s">
        <v>1487</v>
      </c>
      <c r="BF89" s="25" t="s">
        <v>847</v>
      </c>
      <c r="BG89" s="25" t="s">
        <v>1488</v>
      </c>
      <c r="BH89" s="25"/>
      <c r="BI89" s="25"/>
      <c r="BJ89" s="25"/>
      <c r="BK89" s="25" t="s">
        <v>1489</v>
      </c>
      <c r="BL89" s="25" t="s">
        <v>1490</v>
      </c>
      <c r="BM89" s="25">
        <v>6.8</v>
      </c>
      <c r="BN89" s="25">
        <v>144</v>
      </c>
      <c r="BO89" s="25">
        <v>1898</v>
      </c>
      <c r="BP89" s="25"/>
      <c r="BQ89" s="25">
        <v>-9.7</v>
      </c>
      <c r="BR89" s="25"/>
      <c r="BS89" s="25"/>
      <c r="BT89" s="25"/>
      <c r="BU89" s="25"/>
    </row>
    <row r="90" spans="1:73" ht="12.75" customHeight="1">
      <c r="A90" s="3">
        <v>85</v>
      </c>
      <c r="B90" s="3" t="s">
        <v>190</v>
      </c>
      <c r="C90" s="3">
        <v>17</v>
      </c>
      <c r="D90" s="3" t="s">
        <v>258</v>
      </c>
      <c r="E90" s="3">
        <v>6</v>
      </c>
      <c r="F90" s="3" t="s">
        <v>191</v>
      </c>
      <c r="G90" s="3" t="s">
        <v>592</v>
      </c>
      <c r="H90" s="3" t="s">
        <v>817</v>
      </c>
      <c r="I90" s="3" t="s">
        <v>700</v>
      </c>
      <c r="J90" s="3" t="s">
        <v>700</v>
      </c>
      <c r="K90" s="4" t="str">
        <f t="shared" si="23"/>
        <v>210</v>
      </c>
      <c r="L90" s="4">
        <v>210</v>
      </c>
      <c r="M90" s="4">
        <v>302</v>
      </c>
      <c r="N90" s="4">
        <v>337</v>
      </c>
      <c r="O90" s="26" t="s">
        <v>336</v>
      </c>
      <c r="P90" s="14"/>
      <c r="Q90">
        <v>2.2</v>
      </c>
      <c r="R90">
        <v>9.5</v>
      </c>
      <c r="U90" s="13">
        <f t="shared" si="16"/>
        <v>917</v>
      </c>
      <c r="V90" s="13">
        <f t="shared" si="20"/>
      </c>
      <c r="W90" s="13">
        <f t="shared" si="21"/>
      </c>
      <c r="X90" s="9">
        <v>2.8</v>
      </c>
      <c r="Y90" s="13">
        <f t="shared" si="17"/>
        <v>270</v>
      </c>
      <c r="Z90" s="7" t="s">
        <v>307</v>
      </c>
      <c r="AA90" s="7" t="s">
        <v>307</v>
      </c>
      <c r="AB90" t="str">
        <f t="shared" si="22"/>
        <v>[Xe] 6s2 4f14 5d10 6p5</v>
      </c>
      <c r="AC90" t="str">
        <f t="shared" si="18"/>
        <v>[Xe] 6s2 4f14 5d10 6p5</v>
      </c>
      <c r="AD90" s="23">
        <v>1.43</v>
      </c>
      <c r="AE90" s="23" t="s">
        <v>307</v>
      </c>
      <c r="AF90" s="23">
        <v>1.45</v>
      </c>
      <c r="AG90" s="25"/>
      <c r="AH90" s="25"/>
      <c r="AI90" s="25"/>
      <c r="AJ90" s="25"/>
      <c r="AK90" s="25"/>
      <c r="AL90" s="25"/>
      <c r="AM90" s="23" t="s">
        <v>307</v>
      </c>
      <c r="AN90" s="23" t="s">
        <v>307</v>
      </c>
      <c r="AO90" s="23" t="s">
        <v>460</v>
      </c>
      <c r="AP90" s="23" t="s">
        <v>307</v>
      </c>
      <c r="AQ90" s="23" t="s">
        <v>307</v>
      </c>
      <c r="AR90" s="23" t="s">
        <v>307</v>
      </c>
      <c r="AS90" s="23" t="s">
        <v>307</v>
      </c>
      <c r="AT90" s="23">
        <v>1.7</v>
      </c>
      <c r="AX90" s="2"/>
      <c r="AY90" s="25" t="s">
        <v>1491</v>
      </c>
      <c r="AZ90" s="25"/>
      <c r="BA90" s="25" t="s">
        <v>1328</v>
      </c>
      <c r="BB90" s="25"/>
      <c r="BC90" s="25"/>
      <c r="BD90" s="25"/>
      <c r="BE90" s="25"/>
      <c r="BF90" s="25"/>
      <c r="BG90" s="25"/>
      <c r="BH90" s="25"/>
      <c r="BI90" s="25"/>
      <c r="BJ90" s="25" t="s">
        <v>1492</v>
      </c>
      <c r="BK90" s="25"/>
      <c r="BL90" s="25"/>
      <c r="BM90" s="25">
        <v>6</v>
      </c>
      <c r="BN90" s="25">
        <v>92</v>
      </c>
      <c r="BO90" s="25">
        <v>1940</v>
      </c>
      <c r="BP90" s="25"/>
      <c r="BQ90" s="25"/>
      <c r="BR90" s="25"/>
      <c r="BS90" s="25"/>
      <c r="BT90" s="25"/>
      <c r="BU90" s="25"/>
    </row>
    <row r="91" spans="1:73" ht="12.75" customHeight="1">
      <c r="A91" s="3">
        <v>86</v>
      </c>
      <c r="B91" s="3" t="s">
        <v>192</v>
      </c>
      <c r="C91" s="3">
        <v>18</v>
      </c>
      <c r="D91" s="3" t="s">
        <v>259</v>
      </c>
      <c r="E91" s="3">
        <v>6</v>
      </c>
      <c r="F91" s="3" t="s">
        <v>193</v>
      </c>
      <c r="G91" s="3" t="s">
        <v>593</v>
      </c>
      <c r="H91" s="3" t="s">
        <v>193</v>
      </c>
      <c r="I91" s="3" t="s">
        <v>766</v>
      </c>
      <c r="J91" s="3" t="s">
        <v>193</v>
      </c>
      <c r="K91" s="4" t="str">
        <f t="shared" si="23"/>
        <v>222</v>
      </c>
      <c r="L91" s="4">
        <v>222</v>
      </c>
      <c r="M91" s="4">
        <v>-71</v>
      </c>
      <c r="N91" s="4">
        <v>-61.8</v>
      </c>
      <c r="O91" s="26" t="s">
        <v>826</v>
      </c>
      <c r="P91" s="13">
        <v>0.00973</v>
      </c>
      <c r="R91">
        <v>10.7485</v>
      </c>
      <c r="U91" s="13">
        <f t="shared" si="16"/>
        <v>1037</v>
      </c>
      <c r="V91" s="13">
        <f t="shared" si="20"/>
      </c>
      <c r="W91" s="13">
        <f t="shared" si="21"/>
      </c>
      <c r="X91" s="9" t="s">
        <v>500</v>
      </c>
      <c r="Y91" s="13" t="str">
        <f t="shared" si="17"/>
        <v>&lt;0</v>
      </c>
      <c r="Z91" s="5" t="s">
        <v>243</v>
      </c>
      <c r="AA91" s="5"/>
      <c r="AB91" t="str">
        <f t="shared" si="22"/>
        <v>[Xe] 6s2 4f14 5d10 6p6</v>
      </c>
      <c r="AC91" t="str">
        <f t="shared" si="18"/>
        <v>[Xe] 6s2 4f14 5d10 6p6</v>
      </c>
      <c r="AD91" s="23">
        <v>1.34</v>
      </c>
      <c r="AE91" s="23" t="s">
        <v>307</v>
      </c>
      <c r="AF91" s="23" t="s">
        <v>307</v>
      </c>
      <c r="AG91" s="25"/>
      <c r="AH91" s="25"/>
      <c r="AI91" s="25"/>
      <c r="AJ91" s="25"/>
      <c r="AK91" s="25"/>
      <c r="AL91" s="25"/>
      <c r="AM91" s="23">
        <v>50.5</v>
      </c>
      <c r="AN91" s="23" t="s">
        <v>371</v>
      </c>
      <c r="AO91" s="23" t="s">
        <v>461</v>
      </c>
      <c r="AP91" s="23" t="s">
        <v>307</v>
      </c>
      <c r="AQ91" s="23">
        <v>0.09</v>
      </c>
      <c r="AR91" s="23">
        <v>2.89</v>
      </c>
      <c r="AS91" s="23">
        <v>16.4</v>
      </c>
      <c r="AT91" s="23">
        <v>0.00364</v>
      </c>
      <c r="AU91">
        <v>4E-13</v>
      </c>
      <c r="AV91">
        <v>6E-16</v>
      </c>
      <c r="AX91" s="2"/>
      <c r="AY91" s="25" t="s">
        <v>1493</v>
      </c>
      <c r="AZ91" s="25" t="s">
        <v>842</v>
      </c>
      <c r="BA91" s="25" t="s">
        <v>1494</v>
      </c>
      <c r="BB91" s="25"/>
      <c r="BC91" s="25"/>
      <c r="BD91" s="25" t="s">
        <v>1495</v>
      </c>
      <c r="BE91" s="25" t="s">
        <v>847</v>
      </c>
      <c r="BF91" s="25" t="s">
        <v>847</v>
      </c>
      <c r="BG91" s="25" t="s">
        <v>847</v>
      </c>
      <c r="BH91" s="25" t="s">
        <v>847</v>
      </c>
      <c r="BI91" s="25" t="s">
        <v>847</v>
      </c>
      <c r="BJ91" s="25"/>
      <c r="BK91" s="25"/>
      <c r="BL91" s="25"/>
      <c r="BM91" s="25">
        <v>5.3</v>
      </c>
      <c r="BN91" s="25">
        <v>0</v>
      </c>
      <c r="BO91" s="25">
        <v>1900</v>
      </c>
      <c r="BP91" s="25"/>
      <c r="BQ91" s="25">
        <v>-12.4</v>
      </c>
      <c r="BR91" s="25"/>
      <c r="BS91" s="25"/>
      <c r="BT91" s="25"/>
      <c r="BU91" s="25"/>
    </row>
    <row r="92" spans="1:73" ht="12.75" customHeight="1">
      <c r="A92" s="3">
        <v>87</v>
      </c>
      <c r="B92" s="3" t="s">
        <v>194</v>
      </c>
      <c r="C92" s="3">
        <v>1</v>
      </c>
      <c r="D92" s="3" t="s">
        <v>244</v>
      </c>
      <c r="E92" s="3">
        <v>7</v>
      </c>
      <c r="F92" s="3" t="s">
        <v>195</v>
      </c>
      <c r="G92" s="3" t="s">
        <v>594</v>
      </c>
      <c r="H92" s="3" t="s">
        <v>195</v>
      </c>
      <c r="I92" s="3" t="s">
        <v>701</v>
      </c>
      <c r="J92" s="3" t="s">
        <v>701</v>
      </c>
      <c r="K92" s="4" t="str">
        <f t="shared" si="23"/>
        <v>223</v>
      </c>
      <c r="L92" s="4">
        <v>223</v>
      </c>
      <c r="M92" s="4">
        <v>27</v>
      </c>
      <c r="N92" s="4">
        <v>677</v>
      </c>
      <c r="O92" s="26" t="s">
        <v>336</v>
      </c>
      <c r="P92" s="14"/>
      <c r="Q92">
        <v>0.7</v>
      </c>
      <c r="R92" s="6">
        <v>3.94</v>
      </c>
      <c r="U92" s="13">
        <f t="shared" si="16"/>
        <v>380</v>
      </c>
      <c r="V92" s="13">
        <f t="shared" si="20"/>
      </c>
      <c r="W92" s="13">
        <f t="shared" si="21"/>
      </c>
      <c r="X92" s="9">
        <v>0.46</v>
      </c>
      <c r="Y92" s="13">
        <f t="shared" si="17"/>
        <v>44</v>
      </c>
      <c r="Z92" s="5" t="s">
        <v>236</v>
      </c>
      <c r="AA92" s="5" t="s">
        <v>236</v>
      </c>
      <c r="AB92" t="str">
        <f>CONCATENATE("[",B$91,"] ",E92,"s",MIN(A92-A$91,2))</f>
        <v>[Rn] 7s1</v>
      </c>
      <c r="AC92" t="str">
        <f t="shared" si="18"/>
        <v>[Rn] 7s1</v>
      </c>
      <c r="AD92" s="23" t="s">
        <v>307</v>
      </c>
      <c r="AE92" s="23" t="s">
        <v>307</v>
      </c>
      <c r="AF92" s="23" t="s">
        <v>307</v>
      </c>
      <c r="AG92" s="25"/>
      <c r="AH92" s="25"/>
      <c r="AI92" s="25"/>
      <c r="AJ92" s="25">
        <v>194</v>
      </c>
      <c r="AK92" s="25"/>
      <c r="AL92" s="25"/>
      <c r="AM92" s="23" t="s">
        <v>307</v>
      </c>
      <c r="AN92" s="23" t="s">
        <v>368</v>
      </c>
      <c r="AO92" s="23" t="s">
        <v>462</v>
      </c>
      <c r="AP92" s="23">
        <v>0.03</v>
      </c>
      <c r="AQ92" s="23" t="s">
        <v>307</v>
      </c>
      <c r="AR92" s="23" t="s">
        <v>307</v>
      </c>
      <c r="AS92" s="23" t="s">
        <v>307</v>
      </c>
      <c r="AT92" s="23">
        <v>15</v>
      </c>
      <c r="AX92" s="2"/>
      <c r="AY92" s="25" t="s">
        <v>1496</v>
      </c>
      <c r="AZ92" s="25"/>
      <c r="BA92" s="25" t="s">
        <v>1328</v>
      </c>
      <c r="BB92" s="25"/>
      <c r="BC92" s="25"/>
      <c r="BD92" s="25"/>
      <c r="BE92" s="25"/>
      <c r="BF92" s="25" t="s">
        <v>1497</v>
      </c>
      <c r="BG92" s="25" t="s">
        <v>1498</v>
      </c>
      <c r="BH92" s="25"/>
      <c r="BI92" s="25" t="s">
        <v>1497</v>
      </c>
      <c r="BJ92" s="25"/>
      <c r="BK92" s="25"/>
      <c r="BL92" s="25"/>
      <c r="BM92" s="25">
        <v>48.7</v>
      </c>
      <c r="BN92" s="25">
        <v>73</v>
      </c>
      <c r="BO92" s="25">
        <v>1939</v>
      </c>
      <c r="BP92" s="25"/>
      <c r="BQ92" s="25"/>
      <c r="BR92" s="25"/>
      <c r="BS92" s="25"/>
      <c r="BT92" s="25"/>
      <c r="BU92" s="25"/>
    </row>
    <row r="93" spans="1:73" ht="12.75" customHeight="1">
      <c r="A93" s="3">
        <v>88</v>
      </c>
      <c r="B93" s="3" t="s">
        <v>196</v>
      </c>
      <c r="C93" s="3">
        <v>2</v>
      </c>
      <c r="D93" s="3" t="s">
        <v>245</v>
      </c>
      <c r="E93" s="3">
        <v>7</v>
      </c>
      <c r="F93" s="3" t="s">
        <v>197</v>
      </c>
      <c r="G93" s="3" t="s">
        <v>595</v>
      </c>
      <c r="H93" s="3" t="s">
        <v>197</v>
      </c>
      <c r="I93" s="3" t="s">
        <v>702</v>
      </c>
      <c r="J93" s="3" t="s">
        <v>702</v>
      </c>
      <c r="K93" s="4" t="str">
        <f t="shared" si="23"/>
        <v>226</v>
      </c>
      <c r="L93" s="4">
        <v>226</v>
      </c>
      <c r="M93" s="4">
        <v>700</v>
      </c>
      <c r="N93" s="4">
        <v>1140</v>
      </c>
      <c r="O93" s="26" t="s">
        <v>336</v>
      </c>
      <c r="P93" s="13">
        <v>5</v>
      </c>
      <c r="Q93">
        <v>0.9</v>
      </c>
      <c r="R93">
        <v>5.2789</v>
      </c>
      <c r="S93">
        <v>10.148</v>
      </c>
      <c r="U93" s="13">
        <f t="shared" si="16"/>
        <v>509</v>
      </c>
      <c r="V93" s="13">
        <f t="shared" si="20"/>
        <v>979</v>
      </c>
      <c r="W93" s="13">
        <f t="shared" si="21"/>
      </c>
      <c r="X93" s="9"/>
      <c r="Y93" s="13">
        <f t="shared" si="17"/>
      </c>
      <c r="Z93" s="5" t="s">
        <v>237</v>
      </c>
      <c r="AA93" s="5" t="s">
        <v>237</v>
      </c>
      <c r="AB93" t="str">
        <f>CONCATENATE("[",B$91,"] ",E93,"s",MIN(A93-A$91,2))</f>
        <v>[Rn] 7s2</v>
      </c>
      <c r="AC93" t="str">
        <f t="shared" si="18"/>
        <v>[Rn] 7s2</v>
      </c>
      <c r="AD93" s="23" t="s">
        <v>307</v>
      </c>
      <c r="AE93" s="23">
        <v>1.62</v>
      </c>
      <c r="AF93" s="23" t="s">
        <v>307</v>
      </c>
      <c r="AG93" s="25"/>
      <c r="AH93" s="25"/>
      <c r="AI93" s="25"/>
      <c r="AJ93" s="25"/>
      <c r="AK93" s="25">
        <v>162</v>
      </c>
      <c r="AL93" s="25"/>
      <c r="AM93" s="23">
        <v>45.2</v>
      </c>
      <c r="AN93" s="23" t="s">
        <v>368</v>
      </c>
      <c r="AO93" s="23" t="s">
        <v>463</v>
      </c>
      <c r="AP93" s="23" t="s">
        <v>307</v>
      </c>
      <c r="AQ93" s="23">
        <v>0.12</v>
      </c>
      <c r="AR93" s="23" t="s">
        <v>307</v>
      </c>
      <c r="AS93" s="23" t="s">
        <v>307</v>
      </c>
      <c r="AT93" s="23">
        <v>18.6</v>
      </c>
      <c r="AU93">
        <v>9E-07</v>
      </c>
      <c r="AV93">
        <v>8.9E-11</v>
      </c>
      <c r="AX93" s="2"/>
      <c r="AY93" s="25" t="s">
        <v>1499</v>
      </c>
      <c r="AZ93" s="25" t="s">
        <v>50</v>
      </c>
      <c r="BA93" s="25" t="s">
        <v>1500</v>
      </c>
      <c r="BB93" s="25" t="s">
        <v>857</v>
      </c>
      <c r="BC93" s="25"/>
      <c r="BD93" s="25" t="s">
        <v>1501</v>
      </c>
      <c r="BE93" s="25" t="s">
        <v>1502</v>
      </c>
      <c r="BF93" s="25"/>
      <c r="BG93" s="25"/>
      <c r="BH93" s="25"/>
      <c r="BI93" s="25"/>
      <c r="BJ93" s="25"/>
      <c r="BK93" s="25"/>
      <c r="BL93" s="25" t="s">
        <v>1503</v>
      </c>
      <c r="BM93" s="25">
        <v>38.3</v>
      </c>
      <c r="BN93" s="25">
        <v>159</v>
      </c>
      <c r="BO93" s="25">
        <v>1898</v>
      </c>
      <c r="BP93" s="25"/>
      <c r="BQ93" s="25">
        <v>-6</v>
      </c>
      <c r="BR93" s="25"/>
      <c r="BS93" s="25"/>
      <c r="BT93" s="25"/>
      <c r="BU93" s="25"/>
    </row>
    <row r="94" spans="1:73" ht="12.75" customHeight="1">
      <c r="A94" s="3">
        <v>89</v>
      </c>
      <c r="B94" s="3" t="s">
        <v>198</v>
      </c>
      <c r="C94" s="3" t="s">
        <v>346</v>
      </c>
      <c r="D94" s="3" t="s">
        <v>246</v>
      </c>
      <c r="E94" s="3">
        <v>7</v>
      </c>
      <c r="F94" s="3" t="s">
        <v>199</v>
      </c>
      <c r="G94" s="3" t="s">
        <v>596</v>
      </c>
      <c r="H94" s="3" t="s">
        <v>199</v>
      </c>
      <c r="I94" s="3" t="s">
        <v>767</v>
      </c>
      <c r="J94" s="3" t="s">
        <v>703</v>
      </c>
      <c r="K94" s="4" t="str">
        <f t="shared" si="23"/>
        <v>227</v>
      </c>
      <c r="L94" s="4">
        <v>227</v>
      </c>
      <c r="M94" s="4">
        <v>1050</v>
      </c>
      <c r="N94" s="4">
        <v>3200</v>
      </c>
      <c r="O94" s="26" t="s">
        <v>336</v>
      </c>
      <c r="P94" s="13">
        <v>10.1</v>
      </c>
      <c r="Q94">
        <v>1.1</v>
      </c>
      <c r="R94">
        <v>5.17</v>
      </c>
      <c r="S94">
        <v>12.126</v>
      </c>
      <c r="U94" s="13">
        <f t="shared" si="16"/>
        <v>499</v>
      </c>
      <c r="V94" s="13">
        <f t="shared" si="20"/>
        <v>1170</v>
      </c>
      <c r="W94" s="13">
        <f t="shared" si="21"/>
      </c>
      <c r="X94" s="9"/>
      <c r="Y94" s="13">
        <f t="shared" si="17"/>
      </c>
      <c r="Z94" s="5" t="s">
        <v>238</v>
      </c>
      <c r="AA94" s="5" t="s">
        <v>238</v>
      </c>
      <c r="AB94" t="str">
        <f aca="true" t="shared" si="24" ref="AB94:AB106">CONCATENATE("[",B$91,"] ",E94,"s",MIN(A94-A$91,2)," ",E94-2,"f",MIN(A94-A$93,14))</f>
        <v>[Rn] 7s2 5f1</v>
      </c>
      <c r="AC94" t="str">
        <f t="shared" si="18"/>
        <v>[Rn] 7s2 5f1</v>
      </c>
      <c r="AD94" s="23" t="s">
        <v>307</v>
      </c>
      <c r="AE94" s="23" t="s">
        <v>307</v>
      </c>
      <c r="AF94" s="23" t="s">
        <v>307</v>
      </c>
      <c r="AG94" s="25"/>
      <c r="AH94" s="25"/>
      <c r="AI94" s="25"/>
      <c r="AJ94" s="25"/>
      <c r="AK94" s="25"/>
      <c r="AL94" s="25">
        <v>126</v>
      </c>
      <c r="AM94" s="23">
        <v>22.54</v>
      </c>
      <c r="AN94" s="23" t="s">
        <v>371</v>
      </c>
      <c r="AO94" s="23" t="s">
        <v>464</v>
      </c>
      <c r="AP94" s="23" t="s">
        <v>307</v>
      </c>
      <c r="AQ94" s="23" t="s">
        <v>307</v>
      </c>
      <c r="AR94" s="23" t="s">
        <v>307</v>
      </c>
      <c r="AS94" s="23" t="s">
        <v>307</v>
      </c>
      <c r="AT94" s="23">
        <v>12</v>
      </c>
      <c r="AU94">
        <v>5.5E-10</v>
      </c>
      <c r="AX94" s="2"/>
      <c r="AY94" s="25" t="s">
        <v>1496</v>
      </c>
      <c r="AZ94" s="25" t="s">
        <v>990</v>
      </c>
      <c r="BA94" s="25" t="s">
        <v>1328</v>
      </c>
      <c r="BB94" s="25" t="s">
        <v>914</v>
      </c>
      <c r="BC94" s="25"/>
      <c r="BD94" s="25" t="s">
        <v>1486</v>
      </c>
      <c r="BE94" s="25" t="s">
        <v>1504</v>
      </c>
      <c r="BF94" s="25" t="s">
        <v>1505</v>
      </c>
      <c r="BG94" s="25" t="s">
        <v>1506</v>
      </c>
      <c r="BH94" s="25" t="s">
        <v>1507</v>
      </c>
      <c r="BI94" s="25"/>
      <c r="BJ94" s="25" t="s">
        <v>1508</v>
      </c>
      <c r="BK94" s="25" t="s">
        <v>1509</v>
      </c>
      <c r="BL94" s="25" t="s">
        <v>1510</v>
      </c>
      <c r="BM94" s="25">
        <v>32.1</v>
      </c>
      <c r="BN94" s="25">
        <v>385</v>
      </c>
      <c r="BO94" s="25">
        <v>1899</v>
      </c>
      <c r="BP94" s="25"/>
      <c r="BQ94" s="25">
        <v>-9.3</v>
      </c>
      <c r="BR94" s="25"/>
      <c r="BS94" s="25"/>
      <c r="BT94" s="25"/>
      <c r="BU94" s="25"/>
    </row>
    <row r="95" spans="1:73" ht="12.75" customHeight="1">
      <c r="A95" s="3">
        <v>90</v>
      </c>
      <c r="B95" s="3" t="s">
        <v>200</v>
      </c>
      <c r="C95" s="3" t="s">
        <v>346</v>
      </c>
      <c r="D95" s="3" t="s">
        <v>346</v>
      </c>
      <c r="E95" s="3">
        <v>7</v>
      </c>
      <c r="F95" s="3" t="s">
        <v>201</v>
      </c>
      <c r="G95" s="3" t="s">
        <v>597</v>
      </c>
      <c r="H95" s="3" t="s">
        <v>201</v>
      </c>
      <c r="I95" s="3" t="s">
        <v>704</v>
      </c>
      <c r="J95" s="3" t="s">
        <v>704</v>
      </c>
      <c r="K95" s="4" t="str">
        <f>TEXT(ROUND(L95,1),"0.0")</f>
        <v>232.0</v>
      </c>
      <c r="L95" s="4">
        <v>232.0377</v>
      </c>
      <c r="M95" s="4">
        <v>1750</v>
      </c>
      <c r="N95" s="4">
        <v>4790</v>
      </c>
      <c r="O95" s="26" t="s">
        <v>336</v>
      </c>
      <c r="P95" s="13">
        <v>11.7</v>
      </c>
      <c r="Q95">
        <v>1.3</v>
      </c>
      <c r="R95">
        <v>6.08</v>
      </c>
      <c r="S95">
        <v>11.504</v>
      </c>
      <c r="T95">
        <v>20.003</v>
      </c>
      <c r="U95" s="13">
        <f t="shared" si="16"/>
        <v>587</v>
      </c>
      <c r="V95" s="13">
        <f t="shared" si="20"/>
        <v>1110</v>
      </c>
      <c r="W95" s="13">
        <f t="shared" si="21"/>
        <v>1930</v>
      </c>
      <c r="X95" s="9"/>
      <c r="Y95" s="13">
        <f t="shared" si="17"/>
      </c>
      <c r="Z95" s="5" t="s">
        <v>271</v>
      </c>
      <c r="AA95" s="5" t="s">
        <v>271</v>
      </c>
      <c r="AB95" t="str">
        <f t="shared" si="24"/>
        <v>[Rn] 7s2 5f2</v>
      </c>
      <c r="AC95" t="str">
        <f t="shared" si="18"/>
        <v>[Rn] 7s2 5f2</v>
      </c>
      <c r="AD95" s="23" t="s">
        <v>307</v>
      </c>
      <c r="AE95" s="23">
        <v>1.05</v>
      </c>
      <c r="AF95" s="23">
        <v>1.65</v>
      </c>
      <c r="AG95" s="25"/>
      <c r="AH95" s="25"/>
      <c r="AI95" s="25">
        <v>179</v>
      </c>
      <c r="AJ95" s="25"/>
      <c r="AK95" s="25"/>
      <c r="AL95" s="25"/>
      <c r="AM95" s="23">
        <v>19.9</v>
      </c>
      <c r="AN95" s="23" t="s">
        <v>371</v>
      </c>
      <c r="AO95" s="23" t="s">
        <v>465</v>
      </c>
      <c r="AP95" s="23">
        <v>0.0653</v>
      </c>
      <c r="AQ95" s="23">
        <v>0.12</v>
      </c>
      <c r="AR95" s="23">
        <v>16.1</v>
      </c>
      <c r="AS95" s="23">
        <v>514.4</v>
      </c>
      <c r="AT95" s="23">
        <v>54</v>
      </c>
      <c r="AU95">
        <v>9.6</v>
      </c>
      <c r="AV95">
        <v>1E-06</v>
      </c>
      <c r="AX95" s="2"/>
      <c r="AY95" s="25" t="s">
        <v>1511</v>
      </c>
      <c r="AZ95" s="25" t="s">
        <v>50</v>
      </c>
      <c r="BA95" s="25" t="s">
        <v>1328</v>
      </c>
      <c r="BB95" s="25" t="s">
        <v>914</v>
      </c>
      <c r="BC95" s="25"/>
      <c r="BD95" s="25" t="s">
        <v>1512</v>
      </c>
      <c r="BE95" s="25" t="s">
        <v>1513</v>
      </c>
      <c r="BF95" s="25" t="s">
        <v>847</v>
      </c>
      <c r="BG95" s="25" t="s">
        <v>1029</v>
      </c>
      <c r="BH95" s="25" t="s">
        <v>941</v>
      </c>
      <c r="BI95" s="25" t="s">
        <v>847</v>
      </c>
      <c r="BJ95" s="25" t="s">
        <v>1514</v>
      </c>
      <c r="BK95" s="25" t="s">
        <v>1515</v>
      </c>
      <c r="BL95" s="25" t="s">
        <v>1516</v>
      </c>
      <c r="BM95" s="25">
        <v>32.1</v>
      </c>
      <c r="BN95" s="25">
        <v>576</v>
      </c>
      <c r="BO95" s="25">
        <v>1829</v>
      </c>
      <c r="BP95" s="28">
        <v>-1.4749551929631546</v>
      </c>
      <c r="BQ95" s="25">
        <v>1</v>
      </c>
      <c r="BR95" s="25"/>
      <c r="BS95" s="25"/>
      <c r="BT95" s="25"/>
      <c r="BU95" s="25"/>
    </row>
    <row r="96" spans="1:73" ht="12.75" customHeight="1">
      <c r="A96" s="3">
        <v>91</v>
      </c>
      <c r="B96" s="3" t="s">
        <v>202</v>
      </c>
      <c r="C96" s="3" t="s">
        <v>346</v>
      </c>
      <c r="D96" s="3" t="s">
        <v>346</v>
      </c>
      <c r="E96" s="3">
        <v>7</v>
      </c>
      <c r="F96" s="3" t="s">
        <v>203</v>
      </c>
      <c r="G96" s="3" t="s">
        <v>598</v>
      </c>
      <c r="H96" s="3" t="s">
        <v>203</v>
      </c>
      <c r="I96" s="3" t="s">
        <v>768</v>
      </c>
      <c r="J96" s="3" t="s">
        <v>705</v>
      </c>
      <c r="K96" s="4" t="str">
        <f>TEXT(ROUND(L96,1),"0.0")</f>
        <v>231.0</v>
      </c>
      <c r="L96" s="4">
        <v>231.03588</v>
      </c>
      <c r="M96" s="4">
        <v>1570</v>
      </c>
      <c r="N96" s="4">
        <v>4000</v>
      </c>
      <c r="O96" s="26" t="s">
        <v>336</v>
      </c>
      <c r="P96" s="13">
        <v>15.4</v>
      </c>
      <c r="Q96">
        <v>1.5</v>
      </c>
      <c r="R96">
        <v>5.89</v>
      </c>
      <c r="U96" s="13">
        <f t="shared" si="16"/>
        <v>568</v>
      </c>
      <c r="V96" s="13">
        <f t="shared" si="20"/>
      </c>
      <c r="W96" s="13">
        <f t="shared" si="21"/>
      </c>
      <c r="X96" s="9"/>
      <c r="Y96" s="13">
        <f t="shared" si="17"/>
      </c>
      <c r="Z96" s="5" t="s">
        <v>288</v>
      </c>
      <c r="AA96" s="5" t="s">
        <v>288</v>
      </c>
      <c r="AB96" t="str">
        <f t="shared" si="24"/>
        <v>[Rn] 7s2 5f3</v>
      </c>
      <c r="AC96" t="str">
        <f t="shared" si="18"/>
        <v>[Rn] 7s2 5f3</v>
      </c>
      <c r="AD96" s="23" t="s">
        <v>307</v>
      </c>
      <c r="AE96" s="23" t="s">
        <v>307</v>
      </c>
      <c r="AF96" s="23" t="s">
        <v>307</v>
      </c>
      <c r="AG96" s="25"/>
      <c r="AH96" s="25"/>
      <c r="AI96" s="25">
        <v>163</v>
      </c>
      <c r="AJ96" s="25"/>
      <c r="AK96" s="25"/>
      <c r="AL96" s="25">
        <v>118</v>
      </c>
      <c r="AM96" s="23">
        <v>15</v>
      </c>
      <c r="AN96" s="23" t="s">
        <v>373</v>
      </c>
      <c r="AO96" s="23" t="s">
        <v>466</v>
      </c>
      <c r="AP96" s="23">
        <v>0.0529</v>
      </c>
      <c r="AQ96" s="23">
        <v>0.12</v>
      </c>
      <c r="AR96" s="23">
        <v>12.3</v>
      </c>
      <c r="AS96" s="23" t="s">
        <v>307</v>
      </c>
      <c r="AT96" s="23">
        <v>47</v>
      </c>
      <c r="AU96">
        <v>1.4E-06</v>
      </c>
      <c r="AV96">
        <v>5E-11</v>
      </c>
      <c r="AX96" s="2"/>
      <c r="AY96" s="25" t="s">
        <v>1496</v>
      </c>
      <c r="AZ96" s="25" t="s">
        <v>855</v>
      </c>
      <c r="BA96" s="25" t="s">
        <v>1328</v>
      </c>
      <c r="BB96" s="25" t="s">
        <v>914</v>
      </c>
      <c r="BC96" s="25"/>
      <c r="BD96" s="25"/>
      <c r="BE96" s="25"/>
      <c r="BF96" s="25" t="s">
        <v>847</v>
      </c>
      <c r="BG96" s="25"/>
      <c r="BH96" s="25"/>
      <c r="BI96" s="25" t="s">
        <v>847</v>
      </c>
      <c r="BJ96" s="25" t="s">
        <v>1517</v>
      </c>
      <c r="BK96" s="25" t="s">
        <v>1518</v>
      </c>
      <c r="BL96" s="25" t="s">
        <v>1519</v>
      </c>
      <c r="BM96" s="25">
        <v>25.4</v>
      </c>
      <c r="BN96" s="25">
        <v>527</v>
      </c>
      <c r="BO96" s="25">
        <v>1917</v>
      </c>
      <c r="BP96" s="25"/>
      <c r="BQ96" s="25">
        <v>-5.9</v>
      </c>
      <c r="BR96" s="25"/>
      <c r="BS96" s="25"/>
      <c r="BT96" s="25"/>
      <c r="BU96" s="25"/>
    </row>
    <row r="97" spans="1:73" ht="12.75" customHeight="1">
      <c r="A97" s="3">
        <v>92</v>
      </c>
      <c r="B97" s="3" t="s">
        <v>204</v>
      </c>
      <c r="C97" s="3" t="s">
        <v>346</v>
      </c>
      <c r="D97" s="3" t="s">
        <v>346</v>
      </c>
      <c r="E97" s="3">
        <v>7</v>
      </c>
      <c r="F97" s="3" t="s">
        <v>205</v>
      </c>
      <c r="G97" s="3" t="s">
        <v>599</v>
      </c>
      <c r="H97" s="3" t="s">
        <v>205</v>
      </c>
      <c r="I97" s="3" t="s">
        <v>706</v>
      </c>
      <c r="J97" s="3" t="s">
        <v>706</v>
      </c>
      <c r="K97" s="4" t="str">
        <f>TEXT(ROUND(L97,1),"0.0")</f>
        <v>238.0</v>
      </c>
      <c r="L97" s="4">
        <v>238.02891</v>
      </c>
      <c r="M97" s="4">
        <v>1132</v>
      </c>
      <c r="N97" s="4">
        <v>3818</v>
      </c>
      <c r="O97" s="26" t="s">
        <v>336</v>
      </c>
      <c r="P97" s="13">
        <v>19</v>
      </c>
      <c r="Q97">
        <v>1.38</v>
      </c>
      <c r="R97">
        <v>6.1941</v>
      </c>
      <c r="U97" s="13">
        <f t="shared" si="16"/>
        <v>598</v>
      </c>
      <c r="V97" s="13">
        <f t="shared" si="20"/>
      </c>
      <c r="W97" s="13">
        <f t="shared" si="21"/>
      </c>
      <c r="X97" s="9"/>
      <c r="Y97" s="13">
        <f t="shared" si="17"/>
      </c>
      <c r="Z97" s="5" t="s">
        <v>289</v>
      </c>
      <c r="AA97" s="5" t="s">
        <v>289</v>
      </c>
      <c r="AB97" t="str">
        <f t="shared" si="24"/>
        <v>[Rn] 7s2 5f4</v>
      </c>
      <c r="AC97" t="str">
        <f t="shared" si="18"/>
        <v>[Rn] 7s2 5f4</v>
      </c>
      <c r="AD97" s="23" t="s">
        <v>307</v>
      </c>
      <c r="AE97" s="23">
        <v>0.81</v>
      </c>
      <c r="AF97" s="23">
        <v>1.42</v>
      </c>
      <c r="AG97" s="25"/>
      <c r="AH97" s="25"/>
      <c r="AI97" s="25">
        <v>156</v>
      </c>
      <c r="AJ97" s="25"/>
      <c r="AK97" s="25"/>
      <c r="AL97" s="25">
        <v>116.5</v>
      </c>
      <c r="AM97" s="23">
        <v>12.59</v>
      </c>
      <c r="AN97" s="23" t="s">
        <v>373</v>
      </c>
      <c r="AO97" s="23" t="s">
        <v>467</v>
      </c>
      <c r="AP97" s="23">
        <v>0.038</v>
      </c>
      <c r="AQ97" s="23">
        <v>0.12</v>
      </c>
      <c r="AR97" s="23">
        <v>8.52</v>
      </c>
      <c r="AS97" s="23">
        <v>477</v>
      </c>
      <c r="AT97" s="23">
        <v>27.6</v>
      </c>
      <c r="AU97">
        <v>2.7</v>
      </c>
      <c r="AV97">
        <v>0.0032</v>
      </c>
      <c r="AW97">
        <v>1E-07</v>
      </c>
      <c r="AX97" s="2"/>
      <c r="AY97" s="25" t="s">
        <v>1520</v>
      </c>
      <c r="AZ97" s="25" t="s">
        <v>855</v>
      </c>
      <c r="BA97" s="25" t="s">
        <v>1328</v>
      </c>
      <c r="BB97" s="25" t="s">
        <v>1521</v>
      </c>
      <c r="BC97" s="25"/>
      <c r="BD97" s="25" t="s">
        <v>1522</v>
      </c>
      <c r="BE97" s="25" t="s">
        <v>1523</v>
      </c>
      <c r="BF97" s="25" t="s">
        <v>1524</v>
      </c>
      <c r="BG97" s="25" t="s">
        <v>871</v>
      </c>
      <c r="BH97" s="25" t="s">
        <v>941</v>
      </c>
      <c r="BI97" s="25" t="s">
        <v>847</v>
      </c>
      <c r="BJ97" s="25" t="s">
        <v>1525</v>
      </c>
      <c r="BK97" s="25" t="s">
        <v>1526</v>
      </c>
      <c r="BL97" s="25" t="s">
        <v>1527</v>
      </c>
      <c r="BM97" s="25">
        <v>27.4</v>
      </c>
      <c r="BN97" s="25">
        <v>490</v>
      </c>
      <c r="BO97" s="25">
        <v>1789</v>
      </c>
      <c r="BP97" s="28">
        <v>-2.045757490560675</v>
      </c>
      <c r="BQ97" s="25">
        <v>0.4</v>
      </c>
      <c r="BR97" s="25"/>
      <c r="BS97" s="25"/>
      <c r="BT97" s="25"/>
      <c r="BU97" s="25" t="s">
        <v>1560</v>
      </c>
    </row>
    <row r="98" spans="1:73" ht="12.75" customHeight="1">
      <c r="A98" s="3">
        <v>93</v>
      </c>
      <c r="B98" s="3" t="s">
        <v>206</v>
      </c>
      <c r="C98" s="3" t="s">
        <v>346</v>
      </c>
      <c r="D98" s="3" t="s">
        <v>346</v>
      </c>
      <c r="E98" s="3">
        <v>7</v>
      </c>
      <c r="F98" s="3" t="s">
        <v>207</v>
      </c>
      <c r="G98" s="3" t="s">
        <v>600</v>
      </c>
      <c r="H98" s="3" t="s">
        <v>207</v>
      </c>
      <c r="I98" s="3" t="s">
        <v>769</v>
      </c>
      <c r="J98" s="3" t="s">
        <v>707</v>
      </c>
      <c r="K98" s="4" t="str">
        <f aca="true" t="shared" si="25" ref="K98:K123">TEXT(ROUND(L98,1),"0")</f>
        <v>237</v>
      </c>
      <c r="L98" s="4">
        <v>237</v>
      </c>
      <c r="M98" s="4">
        <v>640</v>
      </c>
      <c r="N98" s="4">
        <v>3900</v>
      </c>
      <c r="O98" s="26" t="s">
        <v>336</v>
      </c>
      <c r="P98" s="13">
        <v>20.2</v>
      </c>
      <c r="Q98">
        <v>1.36</v>
      </c>
      <c r="R98">
        <v>6.2657</v>
      </c>
      <c r="U98" s="13">
        <f t="shared" si="16"/>
        <v>605</v>
      </c>
      <c r="V98" s="13">
        <f t="shared" si="20"/>
      </c>
      <c r="W98" s="13">
        <f t="shared" si="21"/>
      </c>
      <c r="X98" s="9"/>
      <c r="Y98" s="13">
        <f t="shared" si="17"/>
      </c>
      <c r="Z98" s="5" t="s">
        <v>290</v>
      </c>
      <c r="AA98" s="5" t="s">
        <v>290</v>
      </c>
      <c r="AB98" t="str">
        <f t="shared" si="24"/>
        <v>[Rn] 7s2 5f5</v>
      </c>
      <c r="AC98" t="str">
        <f t="shared" si="18"/>
        <v>[Rn] 7s2 5f5</v>
      </c>
      <c r="AD98" s="23" t="s">
        <v>307</v>
      </c>
      <c r="AE98" s="23" t="s">
        <v>307</v>
      </c>
      <c r="AF98" s="23" t="s">
        <v>307</v>
      </c>
      <c r="AG98" s="25"/>
      <c r="AH98" s="25"/>
      <c r="AI98" s="25">
        <v>155</v>
      </c>
      <c r="AJ98" s="25"/>
      <c r="AK98" s="25">
        <v>124</v>
      </c>
      <c r="AL98" s="25">
        <v>115</v>
      </c>
      <c r="AM98" s="23">
        <v>11.62</v>
      </c>
      <c r="AN98" s="23" t="s">
        <v>373</v>
      </c>
      <c r="AO98" s="23" t="s">
        <v>468</v>
      </c>
      <c r="AP98" s="23">
        <v>0.00822</v>
      </c>
      <c r="AQ98" s="23">
        <v>0.12</v>
      </c>
      <c r="AR98" s="23">
        <v>5.19</v>
      </c>
      <c r="AS98" s="23" t="s">
        <v>307</v>
      </c>
      <c r="AT98" s="23">
        <v>6.3</v>
      </c>
      <c r="AX98" s="2"/>
      <c r="AY98" s="25" t="s">
        <v>1327</v>
      </c>
      <c r="AZ98" s="25" t="s">
        <v>855</v>
      </c>
      <c r="BA98" s="25" t="s">
        <v>1328</v>
      </c>
      <c r="BB98" s="25" t="s">
        <v>1528</v>
      </c>
      <c r="BC98" s="25"/>
      <c r="BD98" s="25"/>
      <c r="BE98" s="25"/>
      <c r="BF98" s="25"/>
      <c r="BG98" s="25"/>
      <c r="BH98" s="25"/>
      <c r="BI98" s="25"/>
      <c r="BJ98" s="25" t="s">
        <v>1529</v>
      </c>
      <c r="BK98" s="25" t="s">
        <v>1530</v>
      </c>
      <c r="BL98" s="25" t="s">
        <v>1531</v>
      </c>
      <c r="BM98" s="25">
        <v>24.8</v>
      </c>
      <c r="BN98" s="25"/>
      <c r="BO98" s="25">
        <v>1940</v>
      </c>
      <c r="BP98" s="25"/>
      <c r="BQ98" s="25"/>
      <c r="BR98" s="25"/>
      <c r="BS98" s="25"/>
      <c r="BT98" s="25"/>
      <c r="BU98" s="25"/>
    </row>
    <row r="99" spans="1:73" ht="12.75" customHeight="1">
      <c r="A99" s="3">
        <v>94</v>
      </c>
      <c r="B99" s="3" t="s">
        <v>208</v>
      </c>
      <c r="C99" s="3" t="s">
        <v>346</v>
      </c>
      <c r="D99" s="3" t="s">
        <v>346</v>
      </c>
      <c r="E99" s="3">
        <v>7</v>
      </c>
      <c r="F99" s="3" t="s">
        <v>209</v>
      </c>
      <c r="G99" s="3" t="s">
        <v>601</v>
      </c>
      <c r="H99" s="3" t="s">
        <v>209</v>
      </c>
      <c r="I99" s="3" t="s">
        <v>708</v>
      </c>
      <c r="J99" s="3" t="s">
        <v>708</v>
      </c>
      <c r="K99" s="4" t="str">
        <f t="shared" si="25"/>
        <v>244</v>
      </c>
      <c r="L99" s="4">
        <v>244</v>
      </c>
      <c r="M99" s="4">
        <v>641</v>
      </c>
      <c r="N99" s="4">
        <v>3232</v>
      </c>
      <c r="O99" s="26" t="s">
        <v>336</v>
      </c>
      <c r="P99" s="13">
        <v>19.8</v>
      </c>
      <c r="Q99">
        <v>1.28</v>
      </c>
      <c r="R99">
        <v>6.06</v>
      </c>
      <c r="U99" s="13">
        <f t="shared" si="16"/>
        <v>585</v>
      </c>
      <c r="V99" s="13">
        <f t="shared" si="20"/>
      </c>
      <c r="W99" s="13">
        <f t="shared" si="21"/>
      </c>
      <c r="X99" s="9"/>
      <c r="Y99" s="13">
        <f t="shared" si="17"/>
      </c>
      <c r="Z99" s="5" t="s">
        <v>291</v>
      </c>
      <c r="AA99" s="5" t="s">
        <v>291</v>
      </c>
      <c r="AB99" t="str">
        <f t="shared" si="24"/>
        <v>[Rn] 7s2 5f6</v>
      </c>
      <c r="AC99" t="str">
        <f t="shared" si="18"/>
        <v>[Rn] 7s2 5f6</v>
      </c>
      <c r="AD99" s="23" t="s">
        <v>307</v>
      </c>
      <c r="AE99" s="23" t="s">
        <v>307</v>
      </c>
      <c r="AF99" s="23" t="s">
        <v>307</v>
      </c>
      <c r="AG99" s="25"/>
      <c r="AH99" s="25"/>
      <c r="AI99" s="25">
        <v>159</v>
      </c>
      <c r="AJ99" s="25"/>
      <c r="AK99" s="25"/>
      <c r="AL99" s="25">
        <v>114</v>
      </c>
      <c r="AM99" s="23">
        <v>12.32</v>
      </c>
      <c r="AN99" s="23" t="s">
        <v>372</v>
      </c>
      <c r="AO99" s="23" t="s">
        <v>469</v>
      </c>
      <c r="AP99" s="23">
        <v>0.00666</v>
      </c>
      <c r="AQ99" s="23">
        <v>0.13</v>
      </c>
      <c r="AR99" s="23">
        <v>2.84</v>
      </c>
      <c r="AS99" s="23">
        <v>344</v>
      </c>
      <c r="AT99" s="23">
        <v>6.74</v>
      </c>
      <c r="AX99" s="2"/>
      <c r="AY99" s="25" t="s">
        <v>1327</v>
      </c>
      <c r="AZ99" s="25" t="s">
        <v>855</v>
      </c>
      <c r="BA99" s="25" t="s">
        <v>1328</v>
      </c>
      <c r="BB99" s="25" t="s">
        <v>914</v>
      </c>
      <c r="BC99" s="25"/>
      <c r="BD99" s="25" t="s">
        <v>1532</v>
      </c>
      <c r="BE99" s="25"/>
      <c r="BF99" s="25"/>
      <c r="BG99" s="25"/>
      <c r="BH99" s="25" t="s">
        <v>941</v>
      </c>
      <c r="BI99" s="25"/>
      <c r="BJ99" s="25" t="s">
        <v>1533</v>
      </c>
      <c r="BK99" s="25" t="s">
        <v>1534</v>
      </c>
      <c r="BL99" s="25" t="s">
        <v>1535</v>
      </c>
      <c r="BM99" s="25">
        <v>24.5</v>
      </c>
      <c r="BN99" s="25">
        <v>352</v>
      </c>
      <c r="BO99" s="25">
        <v>1940</v>
      </c>
      <c r="BP99" s="25"/>
      <c r="BQ99" s="25"/>
      <c r="BR99" s="25"/>
      <c r="BS99" s="25"/>
      <c r="BT99" s="25"/>
      <c r="BU99" s="25"/>
    </row>
    <row r="100" spans="1:73" ht="12.75" customHeight="1">
      <c r="A100" s="3">
        <v>95</v>
      </c>
      <c r="B100" s="3" t="s">
        <v>210</v>
      </c>
      <c r="C100" s="3" t="s">
        <v>346</v>
      </c>
      <c r="D100" s="3" t="s">
        <v>346</v>
      </c>
      <c r="E100" s="3">
        <v>7</v>
      </c>
      <c r="F100" s="3" t="s">
        <v>211</v>
      </c>
      <c r="G100" s="3" t="s">
        <v>602</v>
      </c>
      <c r="H100" s="3" t="s">
        <v>818</v>
      </c>
      <c r="I100" s="3" t="s">
        <v>709</v>
      </c>
      <c r="J100" s="3" t="s">
        <v>709</v>
      </c>
      <c r="K100" s="4" t="str">
        <f t="shared" si="25"/>
        <v>243</v>
      </c>
      <c r="L100" s="4">
        <v>243</v>
      </c>
      <c r="M100" s="4">
        <v>994</v>
      </c>
      <c r="N100" s="4">
        <v>2607</v>
      </c>
      <c r="O100" s="26" t="s">
        <v>336</v>
      </c>
      <c r="P100" s="13">
        <v>13.7</v>
      </c>
      <c r="Q100">
        <v>1.3</v>
      </c>
      <c r="R100">
        <v>5.9933</v>
      </c>
      <c r="U100" s="13">
        <f t="shared" si="16"/>
        <v>578</v>
      </c>
      <c r="V100" s="13">
        <f t="shared" si="20"/>
      </c>
      <c r="W100" s="13">
        <f t="shared" si="21"/>
      </c>
      <c r="X100" s="9"/>
      <c r="Y100" s="13">
        <f t="shared" si="17"/>
      </c>
      <c r="Z100" s="5" t="s">
        <v>292</v>
      </c>
      <c r="AA100" s="5" t="s">
        <v>292</v>
      </c>
      <c r="AB100" t="str">
        <f t="shared" si="24"/>
        <v>[Rn] 7s2 5f7</v>
      </c>
      <c r="AC100" t="str">
        <f t="shared" si="18"/>
        <v>[Rn] 7s2 5f7</v>
      </c>
      <c r="AD100" s="23" t="s">
        <v>307</v>
      </c>
      <c r="AE100" s="23" t="s">
        <v>307</v>
      </c>
      <c r="AF100" s="23" t="s">
        <v>307</v>
      </c>
      <c r="AG100" s="25"/>
      <c r="AH100" s="25"/>
      <c r="AI100" s="25">
        <v>173</v>
      </c>
      <c r="AJ100" s="25"/>
      <c r="AK100" s="25"/>
      <c r="AL100" s="25">
        <v>111.5</v>
      </c>
      <c r="AM100" s="23">
        <v>17.86</v>
      </c>
      <c r="AN100" s="23" t="s">
        <v>367</v>
      </c>
      <c r="AO100" s="23" t="s">
        <v>470</v>
      </c>
      <c r="AP100" s="23">
        <v>0.022</v>
      </c>
      <c r="AQ100" s="23">
        <v>0.11</v>
      </c>
      <c r="AR100" s="23">
        <v>14.4</v>
      </c>
      <c r="AS100" s="23" t="s">
        <v>307</v>
      </c>
      <c r="AT100" s="23">
        <v>10</v>
      </c>
      <c r="AX100" s="2"/>
      <c r="AY100" s="25" t="s">
        <v>1327</v>
      </c>
      <c r="AZ100" s="25" t="s">
        <v>990</v>
      </c>
      <c r="BA100" s="25" t="s">
        <v>1328</v>
      </c>
      <c r="BB100" s="25" t="s">
        <v>914</v>
      </c>
      <c r="BC100" s="25"/>
      <c r="BD100" s="25" t="s">
        <v>1536</v>
      </c>
      <c r="BE100" s="25"/>
      <c r="BF100" s="25"/>
      <c r="BG100" s="25"/>
      <c r="BH100" s="25"/>
      <c r="BI100" s="25"/>
      <c r="BJ100" s="25" t="s">
        <v>1537</v>
      </c>
      <c r="BK100" s="25" t="s">
        <v>1538</v>
      </c>
      <c r="BL100" s="25" t="s">
        <v>1539</v>
      </c>
      <c r="BM100" s="25">
        <v>23.3</v>
      </c>
      <c r="BN100" s="25"/>
      <c r="BO100" s="25">
        <v>1944</v>
      </c>
      <c r="BP100" s="25"/>
      <c r="BQ100" s="25"/>
      <c r="BR100" s="25"/>
      <c r="BS100" s="25"/>
      <c r="BT100" s="25"/>
      <c r="BU100" s="25"/>
    </row>
    <row r="101" spans="1:73" ht="12.75" customHeight="1">
      <c r="A101" s="3">
        <v>96</v>
      </c>
      <c r="B101" s="3" t="s">
        <v>212</v>
      </c>
      <c r="C101" s="3" t="s">
        <v>346</v>
      </c>
      <c r="D101" s="3" t="s">
        <v>346</v>
      </c>
      <c r="E101" s="3">
        <v>7</v>
      </c>
      <c r="F101" s="3" t="s">
        <v>213</v>
      </c>
      <c r="G101" s="3" t="s">
        <v>603</v>
      </c>
      <c r="H101" s="3" t="s">
        <v>213</v>
      </c>
      <c r="I101" s="3" t="s">
        <v>710</v>
      </c>
      <c r="J101" s="3" t="s">
        <v>710</v>
      </c>
      <c r="K101" s="4" t="str">
        <f t="shared" si="25"/>
        <v>247</v>
      </c>
      <c r="L101" s="4">
        <v>247</v>
      </c>
      <c r="M101" s="4">
        <v>1340</v>
      </c>
      <c r="N101" s="2"/>
      <c r="O101" s="26" t="s">
        <v>336</v>
      </c>
      <c r="P101" s="13">
        <v>13.5</v>
      </c>
      <c r="Q101">
        <v>1.3</v>
      </c>
      <c r="R101">
        <v>6.02</v>
      </c>
      <c r="U101" s="13">
        <f t="shared" si="16"/>
        <v>581</v>
      </c>
      <c r="V101" s="13">
        <f t="shared" si="20"/>
      </c>
      <c r="W101" s="13">
        <f t="shared" si="21"/>
      </c>
      <c r="X101" s="9"/>
      <c r="Y101" s="13">
        <f t="shared" si="17"/>
      </c>
      <c r="Z101" s="5" t="s">
        <v>238</v>
      </c>
      <c r="AA101" s="5" t="s">
        <v>238</v>
      </c>
      <c r="AB101" t="str">
        <f t="shared" si="24"/>
        <v>[Rn] 7s2 5f8</v>
      </c>
      <c r="AC101" t="str">
        <f t="shared" si="18"/>
        <v>[Rn] 7s2 5f8</v>
      </c>
      <c r="AD101" s="23" t="s">
        <v>307</v>
      </c>
      <c r="AE101" s="23" t="s">
        <v>307</v>
      </c>
      <c r="AF101" s="23" t="s">
        <v>307</v>
      </c>
      <c r="AG101" s="25"/>
      <c r="AH101" s="25"/>
      <c r="AI101" s="25">
        <v>174</v>
      </c>
      <c r="AJ101" s="25"/>
      <c r="AK101" s="25"/>
      <c r="AL101" s="25">
        <v>111</v>
      </c>
      <c r="AM101" s="23">
        <v>18.28</v>
      </c>
      <c r="AN101" s="23" t="s">
        <v>367</v>
      </c>
      <c r="AO101" s="23" t="s">
        <v>471</v>
      </c>
      <c r="AP101" s="23" t="s">
        <v>307</v>
      </c>
      <c r="AQ101" s="23" t="s">
        <v>307</v>
      </c>
      <c r="AR101" s="23">
        <v>15</v>
      </c>
      <c r="AS101" s="23" t="s">
        <v>307</v>
      </c>
      <c r="AT101" s="23">
        <v>10</v>
      </c>
      <c r="AX101" s="2"/>
      <c r="AY101" s="25" t="s">
        <v>1327</v>
      </c>
      <c r="AZ101" s="25" t="s">
        <v>990</v>
      </c>
      <c r="BA101" s="25" t="s">
        <v>1328</v>
      </c>
      <c r="BB101" s="25" t="s">
        <v>914</v>
      </c>
      <c r="BC101" s="25"/>
      <c r="BD101" s="25" t="s">
        <v>1540</v>
      </c>
      <c r="BE101" s="25"/>
      <c r="BF101" s="25"/>
      <c r="BG101" s="25"/>
      <c r="BH101" s="25"/>
      <c r="BI101" s="25"/>
      <c r="BJ101" s="25" t="s">
        <v>1541</v>
      </c>
      <c r="BK101" s="25" t="s">
        <v>1542</v>
      </c>
      <c r="BL101" s="25" t="s">
        <v>1543</v>
      </c>
      <c r="BM101" s="25">
        <v>23</v>
      </c>
      <c r="BN101" s="25"/>
      <c r="BO101" s="25">
        <v>1944</v>
      </c>
      <c r="BP101" s="25"/>
      <c r="BQ101" s="25"/>
      <c r="BR101" s="29"/>
      <c r="BS101" s="25"/>
      <c r="BT101" s="25"/>
      <c r="BU101" s="25"/>
    </row>
    <row r="102" spans="1:73" ht="12.75" customHeight="1">
      <c r="A102" s="3">
        <v>97</v>
      </c>
      <c r="B102" s="3" t="s">
        <v>214</v>
      </c>
      <c r="C102" s="3" t="s">
        <v>346</v>
      </c>
      <c r="D102" s="3" t="s">
        <v>346</v>
      </c>
      <c r="E102" s="3">
        <v>7</v>
      </c>
      <c r="F102" s="3" t="s">
        <v>215</v>
      </c>
      <c r="G102" s="3" t="s">
        <v>604</v>
      </c>
      <c r="H102" s="3" t="s">
        <v>819</v>
      </c>
      <c r="I102" s="3" t="s">
        <v>711</v>
      </c>
      <c r="J102" s="3" t="s">
        <v>711</v>
      </c>
      <c r="K102" s="4" t="str">
        <f t="shared" si="25"/>
        <v>247</v>
      </c>
      <c r="L102" s="4">
        <v>247</v>
      </c>
      <c r="M102" s="4">
        <v>986</v>
      </c>
      <c r="N102" s="2"/>
      <c r="O102" s="26" t="s">
        <v>336</v>
      </c>
      <c r="P102" s="13">
        <v>14</v>
      </c>
      <c r="Q102">
        <v>1.3</v>
      </c>
      <c r="R102">
        <v>6.23</v>
      </c>
      <c r="U102" s="13">
        <f t="shared" si="16"/>
        <v>601</v>
      </c>
      <c r="V102" s="13">
        <f t="shared" si="20"/>
      </c>
      <c r="W102" s="13">
        <f t="shared" si="21"/>
      </c>
      <c r="X102" s="9"/>
      <c r="Y102" s="13">
        <f t="shared" si="17"/>
      </c>
      <c r="Z102" s="5" t="s">
        <v>281</v>
      </c>
      <c r="AA102" s="5" t="s">
        <v>281</v>
      </c>
      <c r="AB102" t="str">
        <f t="shared" si="24"/>
        <v>[Rn] 7s2 5f9</v>
      </c>
      <c r="AC102" t="str">
        <f t="shared" si="18"/>
        <v>[Rn] 7s2 5f9</v>
      </c>
      <c r="AD102" s="23" t="s">
        <v>307</v>
      </c>
      <c r="AE102" s="23" t="s">
        <v>307</v>
      </c>
      <c r="AF102" s="23" t="s">
        <v>307</v>
      </c>
      <c r="AG102" s="25"/>
      <c r="AH102" s="25"/>
      <c r="AI102" s="25">
        <v>170</v>
      </c>
      <c r="AJ102" s="25"/>
      <c r="AK102" s="25"/>
      <c r="AL102" s="25">
        <v>110</v>
      </c>
      <c r="AM102" s="23" t="s">
        <v>307</v>
      </c>
      <c r="AN102" s="23" t="s">
        <v>307</v>
      </c>
      <c r="AO102" s="23" t="s">
        <v>472</v>
      </c>
      <c r="AP102" s="23" t="s">
        <v>307</v>
      </c>
      <c r="AQ102" s="23" t="s">
        <v>307</v>
      </c>
      <c r="AR102" s="23" t="s">
        <v>307</v>
      </c>
      <c r="AS102" s="23" t="s">
        <v>307</v>
      </c>
      <c r="AT102" s="23">
        <v>10</v>
      </c>
      <c r="AX102" s="2"/>
      <c r="AY102" s="25" t="s">
        <v>1327</v>
      </c>
      <c r="AZ102" s="25" t="s">
        <v>855</v>
      </c>
      <c r="BA102" s="25" t="s">
        <v>1328</v>
      </c>
      <c r="BB102" s="25" t="s">
        <v>914</v>
      </c>
      <c r="BC102" s="25"/>
      <c r="BD102" s="25"/>
      <c r="BE102" s="25"/>
      <c r="BF102" s="25"/>
      <c r="BG102" s="25"/>
      <c r="BH102" s="25"/>
      <c r="BI102" s="25"/>
      <c r="BJ102" s="25"/>
      <c r="BK102" s="25" t="s">
        <v>1544</v>
      </c>
      <c r="BL102" s="25" t="s">
        <v>1545</v>
      </c>
      <c r="BM102" s="25">
        <v>22.7</v>
      </c>
      <c r="BN102" s="25"/>
      <c r="BO102" s="25">
        <v>1949</v>
      </c>
      <c r="BP102" s="25"/>
      <c r="BQ102" s="25"/>
      <c r="BR102" s="29"/>
      <c r="BS102" s="25"/>
      <c r="BT102" s="25"/>
      <c r="BU102" s="25"/>
    </row>
    <row r="103" spans="1:73" ht="12.75" customHeight="1">
      <c r="A103" s="3">
        <v>98</v>
      </c>
      <c r="B103" s="3" t="s">
        <v>216</v>
      </c>
      <c r="C103" s="3" t="s">
        <v>346</v>
      </c>
      <c r="D103" s="3" t="s">
        <v>346</v>
      </c>
      <c r="E103" s="3">
        <v>7</v>
      </c>
      <c r="F103" s="3" t="s">
        <v>217</v>
      </c>
      <c r="G103" s="3" t="s">
        <v>605</v>
      </c>
      <c r="H103" s="3" t="s">
        <v>217</v>
      </c>
      <c r="I103" s="3" t="s">
        <v>712</v>
      </c>
      <c r="J103" s="3" t="s">
        <v>712</v>
      </c>
      <c r="K103" s="4" t="str">
        <f t="shared" si="25"/>
        <v>251</v>
      </c>
      <c r="L103" s="4">
        <v>251</v>
      </c>
      <c r="M103" s="2"/>
      <c r="N103" s="2"/>
      <c r="O103" s="26"/>
      <c r="P103" s="14"/>
      <c r="Q103">
        <v>1.3</v>
      </c>
      <c r="R103">
        <v>6.3</v>
      </c>
      <c r="U103" s="13">
        <f t="shared" si="16"/>
        <v>608</v>
      </c>
      <c r="V103" s="13">
        <f t="shared" si="20"/>
      </c>
      <c r="W103" s="13">
        <f t="shared" si="21"/>
      </c>
      <c r="X103" s="9"/>
      <c r="Y103" s="13">
        <f t="shared" si="17"/>
      </c>
      <c r="Z103" s="5" t="s">
        <v>238</v>
      </c>
      <c r="AA103" s="5" t="s">
        <v>238</v>
      </c>
      <c r="AB103" t="str">
        <f t="shared" si="24"/>
        <v>[Rn] 7s2 5f10</v>
      </c>
      <c r="AC103" t="str">
        <f t="shared" si="18"/>
        <v>[Rn] 7s2 5f10</v>
      </c>
      <c r="AD103" s="23" t="s">
        <v>307</v>
      </c>
      <c r="AE103" s="23" t="s">
        <v>307</v>
      </c>
      <c r="AF103" s="23" t="s">
        <v>307</v>
      </c>
      <c r="AG103" s="25"/>
      <c r="AH103" s="25"/>
      <c r="AI103" s="25">
        <v>186</v>
      </c>
      <c r="AJ103" s="25"/>
      <c r="AK103" s="25"/>
      <c r="AL103" s="25">
        <v>109</v>
      </c>
      <c r="AM103" s="23" t="s">
        <v>307</v>
      </c>
      <c r="AN103" s="23" t="s">
        <v>307</v>
      </c>
      <c r="AO103" s="23" t="s">
        <v>473</v>
      </c>
      <c r="AP103" s="23" t="s">
        <v>307</v>
      </c>
      <c r="AQ103" s="23" t="s">
        <v>307</v>
      </c>
      <c r="AR103" s="23" t="s">
        <v>307</v>
      </c>
      <c r="AS103" s="23" t="s">
        <v>307</v>
      </c>
      <c r="AT103" s="23">
        <v>10</v>
      </c>
      <c r="AX103" s="2"/>
      <c r="AY103" s="25" t="s">
        <v>1327</v>
      </c>
      <c r="AZ103" s="25"/>
      <c r="BA103" s="25" t="s">
        <v>1328</v>
      </c>
      <c r="BB103" s="25"/>
      <c r="BC103" s="25"/>
      <c r="BD103" s="25" t="s">
        <v>1501</v>
      </c>
      <c r="BE103" s="25"/>
      <c r="BF103" s="25"/>
      <c r="BG103" s="25"/>
      <c r="BH103" s="25"/>
      <c r="BI103" s="25"/>
      <c r="BJ103" s="25"/>
      <c r="BK103" s="25" t="s">
        <v>1546</v>
      </c>
      <c r="BL103" s="25" t="s">
        <v>1547</v>
      </c>
      <c r="BM103" s="25">
        <v>20.5</v>
      </c>
      <c r="BN103" s="25"/>
      <c r="BO103" s="25">
        <v>1949</v>
      </c>
      <c r="BP103" s="25"/>
      <c r="BQ103" s="25"/>
      <c r="BR103" s="29"/>
      <c r="BS103" s="30"/>
      <c r="BT103" s="25"/>
      <c r="BU103" s="25"/>
    </row>
    <row r="104" spans="1:73" ht="12.75" customHeight="1">
      <c r="A104" s="3">
        <v>99</v>
      </c>
      <c r="B104" s="3" t="s">
        <v>218</v>
      </c>
      <c r="C104" s="3" t="s">
        <v>346</v>
      </c>
      <c r="D104" s="3" t="s">
        <v>346</v>
      </c>
      <c r="E104" s="3">
        <v>7</v>
      </c>
      <c r="F104" s="3" t="s">
        <v>219</v>
      </c>
      <c r="G104" s="3" t="s">
        <v>606</v>
      </c>
      <c r="H104" s="3" t="s">
        <v>219</v>
      </c>
      <c r="I104" s="3" t="s">
        <v>713</v>
      </c>
      <c r="J104" s="3" t="s">
        <v>713</v>
      </c>
      <c r="K104" s="4" t="str">
        <f t="shared" si="25"/>
        <v>252</v>
      </c>
      <c r="L104" s="4">
        <v>252</v>
      </c>
      <c r="M104" s="2"/>
      <c r="N104" s="2"/>
      <c r="O104" s="26"/>
      <c r="P104" s="14"/>
      <c r="Q104">
        <v>1.3</v>
      </c>
      <c r="R104">
        <v>6.42</v>
      </c>
      <c r="U104" s="13">
        <f t="shared" si="16"/>
        <v>619</v>
      </c>
      <c r="V104" s="13">
        <f t="shared" si="20"/>
      </c>
      <c r="W104" s="13">
        <f t="shared" si="21"/>
      </c>
      <c r="X104" s="9"/>
      <c r="Y104" s="13">
        <f t="shared" si="17"/>
      </c>
      <c r="Z104" s="5" t="s">
        <v>238</v>
      </c>
      <c r="AA104" s="5" t="s">
        <v>238</v>
      </c>
      <c r="AB104" t="str">
        <f t="shared" si="24"/>
        <v>[Rn] 7s2 5f11</v>
      </c>
      <c r="AC104" t="str">
        <f t="shared" si="18"/>
        <v>[Rn] 7s2 5f11</v>
      </c>
      <c r="AD104" s="23" t="s">
        <v>307</v>
      </c>
      <c r="AE104" s="23" t="s">
        <v>307</v>
      </c>
      <c r="AF104" s="23" t="s">
        <v>307</v>
      </c>
      <c r="AG104" s="25"/>
      <c r="AH104" s="25"/>
      <c r="AI104" s="25">
        <v>186</v>
      </c>
      <c r="AJ104" s="25"/>
      <c r="AK104" s="25"/>
      <c r="AL104" s="25"/>
      <c r="AM104" s="23" t="s">
        <v>307</v>
      </c>
      <c r="AN104" s="23" t="s">
        <v>307</v>
      </c>
      <c r="AO104" s="23" t="s">
        <v>474</v>
      </c>
      <c r="AP104" s="23" t="s">
        <v>307</v>
      </c>
      <c r="AQ104" s="23" t="s">
        <v>307</v>
      </c>
      <c r="AR104" s="23" t="s">
        <v>307</v>
      </c>
      <c r="AS104" s="23" t="s">
        <v>307</v>
      </c>
      <c r="AT104" s="23">
        <v>10</v>
      </c>
      <c r="AX104" s="2"/>
      <c r="AY104" s="25" t="s">
        <v>1327</v>
      </c>
      <c r="AZ104" s="25"/>
      <c r="BA104" s="25" t="s">
        <v>1328</v>
      </c>
      <c r="BB104" s="25"/>
      <c r="BC104" s="25"/>
      <c r="BD104" s="25"/>
      <c r="BE104" s="25"/>
      <c r="BF104" s="25"/>
      <c r="BG104" s="25"/>
      <c r="BH104" s="25"/>
      <c r="BI104" s="25"/>
      <c r="BJ104" s="25"/>
      <c r="BK104" s="25" t="s">
        <v>1548</v>
      </c>
      <c r="BL104" s="25"/>
      <c r="BM104" s="25">
        <v>19.7</v>
      </c>
      <c r="BN104" s="25"/>
      <c r="BO104" s="25">
        <v>1954</v>
      </c>
      <c r="BP104" s="25"/>
      <c r="BQ104" s="25"/>
      <c r="BR104" s="29"/>
      <c r="BS104" s="30"/>
      <c r="BT104" s="25"/>
      <c r="BU104" s="25"/>
    </row>
    <row r="105" spans="1:73" ht="12.75" customHeight="1">
      <c r="A105" s="3">
        <v>100</v>
      </c>
      <c r="B105" s="3" t="s">
        <v>220</v>
      </c>
      <c r="C105" s="3" t="s">
        <v>346</v>
      </c>
      <c r="D105" s="3" t="s">
        <v>346</v>
      </c>
      <c r="E105" s="3">
        <v>7</v>
      </c>
      <c r="F105" s="3" t="s">
        <v>221</v>
      </c>
      <c r="G105" s="3" t="s">
        <v>607</v>
      </c>
      <c r="H105" s="3" t="s">
        <v>221</v>
      </c>
      <c r="I105" s="3" t="s">
        <v>714</v>
      </c>
      <c r="J105" s="3" t="s">
        <v>714</v>
      </c>
      <c r="K105" s="4" t="str">
        <f t="shared" si="25"/>
        <v>257</v>
      </c>
      <c r="L105" s="4">
        <v>257</v>
      </c>
      <c r="M105" s="2"/>
      <c r="N105" s="2"/>
      <c r="O105" s="26"/>
      <c r="P105" s="14"/>
      <c r="Q105">
        <v>1.3</v>
      </c>
      <c r="R105">
        <v>6.5</v>
      </c>
      <c r="U105" s="13">
        <f t="shared" si="16"/>
        <v>627</v>
      </c>
      <c r="V105" s="13">
        <f t="shared" si="20"/>
      </c>
      <c r="W105" s="13">
        <f t="shared" si="21"/>
      </c>
      <c r="X105" s="9"/>
      <c r="Y105" s="13">
        <f t="shared" si="17"/>
      </c>
      <c r="Z105" s="5" t="s">
        <v>238</v>
      </c>
      <c r="AA105" s="5" t="s">
        <v>238</v>
      </c>
      <c r="AB105" t="str">
        <f t="shared" si="24"/>
        <v>[Rn] 7s2 5f12</v>
      </c>
      <c r="AC105" t="str">
        <f t="shared" si="18"/>
        <v>[Rn] 7s2 5f12</v>
      </c>
      <c r="AD105" s="23" t="s">
        <v>307</v>
      </c>
      <c r="AE105" s="23" t="s">
        <v>307</v>
      </c>
      <c r="AF105" s="23" t="s">
        <v>307</v>
      </c>
      <c r="AG105" s="25"/>
      <c r="AH105" s="25"/>
      <c r="AI105" s="25"/>
      <c r="AJ105" s="25"/>
      <c r="AK105" s="25"/>
      <c r="AL105" s="25"/>
      <c r="AM105" s="23" t="s">
        <v>307</v>
      </c>
      <c r="AN105" s="23" t="s">
        <v>307</v>
      </c>
      <c r="AO105" s="23" t="s">
        <v>475</v>
      </c>
      <c r="AP105" s="23" t="s">
        <v>307</v>
      </c>
      <c r="AQ105" s="23" t="s">
        <v>307</v>
      </c>
      <c r="AR105" s="23" t="s">
        <v>307</v>
      </c>
      <c r="AS105" s="23" t="s">
        <v>307</v>
      </c>
      <c r="AT105" s="23">
        <v>10</v>
      </c>
      <c r="AX105" s="2"/>
      <c r="AY105" s="25" t="s">
        <v>1327</v>
      </c>
      <c r="AZ105" s="25"/>
      <c r="BA105" s="25" t="s">
        <v>1328</v>
      </c>
      <c r="BB105" s="25"/>
      <c r="BC105" s="25"/>
      <c r="BD105" s="25"/>
      <c r="BE105" s="25"/>
      <c r="BF105" s="25"/>
      <c r="BG105" s="25"/>
      <c r="BH105" s="25"/>
      <c r="BI105" s="25"/>
      <c r="BJ105" s="25"/>
      <c r="BK105" s="25"/>
      <c r="BL105" s="25"/>
      <c r="BM105" s="25">
        <v>23.8</v>
      </c>
      <c r="BN105" s="25"/>
      <c r="BO105" s="25">
        <v>1954</v>
      </c>
      <c r="BP105" s="25"/>
      <c r="BQ105" s="25"/>
      <c r="BR105" s="29"/>
      <c r="BS105" s="30"/>
      <c r="BT105" s="25"/>
      <c r="BU105" s="25"/>
    </row>
    <row r="106" spans="1:73" ht="12.75" customHeight="1">
      <c r="A106" s="3">
        <v>101</v>
      </c>
      <c r="B106" s="3" t="s">
        <v>222</v>
      </c>
      <c r="C106" s="3" t="s">
        <v>346</v>
      </c>
      <c r="D106" s="3" t="s">
        <v>346</v>
      </c>
      <c r="E106" s="3">
        <v>7</v>
      </c>
      <c r="F106" s="3" t="s">
        <v>223</v>
      </c>
      <c r="G106" s="3" t="s">
        <v>608</v>
      </c>
      <c r="H106" s="3" t="s">
        <v>820</v>
      </c>
      <c r="I106" s="3" t="s">
        <v>715</v>
      </c>
      <c r="J106" s="3" t="s">
        <v>715</v>
      </c>
      <c r="K106" s="4" t="str">
        <f t="shared" si="25"/>
        <v>258</v>
      </c>
      <c r="L106" s="4">
        <v>258</v>
      </c>
      <c r="M106" s="2"/>
      <c r="N106" s="2"/>
      <c r="O106" s="26"/>
      <c r="P106" s="14"/>
      <c r="Q106">
        <v>1.3</v>
      </c>
      <c r="R106">
        <v>6.58</v>
      </c>
      <c r="U106" s="13">
        <f t="shared" si="16"/>
        <v>635</v>
      </c>
      <c r="V106" s="13">
        <f t="shared" si="20"/>
      </c>
      <c r="W106" s="13">
        <f t="shared" si="21"/>
      </c>
      <c r="X106" s="9"/>
      <c r="Y106" s="13">
        <f t="shared" si="17"/>
      </c>
      <c r="Z106" s="5" t="s">
        <v>264</v>
      </c>
      <c r="AA106" s="5" t="s">
        <v>264</v>
      </c>
      <c r="AB106" t="str">
        <f t="shared" si="24"/>
        <v>[Rn] 7s2 5f13</v>
      </c>
      <c r="AC106" t="str">
        <f t="shared" si="18"/>
        <v>[Rn] 7s2 5f13</v>
      </c>
      <c r="AD106" s="23" t="s">
        <v>307</v>
      </c>
      <c r="AE106" s="23" t="s">
        <v>307</v>
      </c>
      <c r="AF106" s="23" t="s">
        <v>307</v>
      </c>
      <c r="AG106" s="25"/>
      <c r="AH106" s="25"/>
      <c r="AI106" s="25"/>
      <c r="AJ106" s="25"/>
      <c r="AK106" s="25"/>
      <c r="AL106" s="25"/>
      <c r="AM106" s="23" t="s">
        <v>307</v>
      </c>
      <c r="AN106" s="23" t="s">
        <v>307</v>
      </c>
      <c r="AO106" s="23" t="s">
        <v>476</v>
      </c>
      <c r="AP106" s="23" t="s">
        <v>307</v>
      </c>
      <c r="AQ106" s="23" t="s">
        <v>307</v>
      </c>
      <c r="AR106" s="23" t="s">
        <v>307</v>
      </c>
      <c r="AS106" s="23" t="s">
        <v>307</v>
      </c>
      <c r="AT106" s="23">
        <v>10</v>
      </c>
      <c r="AX106" s="2"/>
      <c r="AY106" s="25" t="s">
        <v>1327</v>
      </c>
      <c r="AZ106" s="25"/>
      <c r="BA106" s="25" t="s">
        <v>1328</v>
      </c>
      <c r="BB106" s="25"/>
      <c r="BC106" s="25"/>
      <c r="BD106" s="25"/>
      <c r="BE106" s="25"/>
      <c r="BF106" s="25"/>
      <c r="BG106" s="25"/>
      <c r="BH106" s="25"/>
      <c r="BI106" s="25"/>
      <c r="BJ106" s="25"/>
      <c r="BK106" s="25"/>
      <c r="BL106" s="25"/>
      <c r="BM106" s="25">
        <v>18.2</v>
      </c>
      <c r="BN106" s="25"/>
      <c r="BO106" s="25">
        <v>1955</v>
      </c>
      <c r="BP106" s="25"/>
      <c r="BQ106" s="25"/>
      <c r="BR106" s="29"/>
      <c r="BS106" s="30"/>
      <c r="BT106" s="25"/>
      <c r="BU106" s="25"/>
    </row>
    <row r="107" spans="1:73" ht="12.75" customHeight="1">
      <c r="A107" s="3">
        <v>102</v>
      </c>
      <c r="B107" s="3" t="s">
        <v>224</v>
      </c>
      <c r="C107" s="3" t="s">
        <v>346</v>
      </c>
      <c r="D107" s="3" t="s">
        <v>346</v>
      </c>
      <c r="E107" s="3">
        <v>7</v>
      </c>
      <c r="F107" s="3" t="s">
        <v>225</v>
      </c>
      <c r="G107" s="3" t="s">
        <v>609</v>
      </c>
      <c r="H107" s="3" t="s">
        <v>821</v>
      </c>
      <c r="I107" s="3" t="s">
        <v>716</v>
      </c>
      <c r="J107" s="3" t="s">
        <v>716</v>
      </c>
      <c r="K107" s="4" t="str">
        <f t="shared" si="25"/>
        <v>259</v>
      </c>
      <c r="L107" s="4">
        <v>259</v>
      </c>
      <c r="M107" s="2"/>
      <c r="N107" s="2"/>
      <c r="O107" s="26"/>
      <c r="P107" s="14"/>
      <c r="Q107">
        <v>1.3</v>
      </c>
      <c r="R107">
        <v>6.65</v>
      </c>
      <c r="U107" s="13">
        <f t="shared" si="16"/>
        <v>642</v>
      </c>
      <c r="V107" s="13">
        <f t="shared" si="20"/>
      </c>
      <c r="W107" s="13">
        <f t="shared" si="21"/>
      </c>
      <c r="X107" s="9"/>
      <c r="Y107" s="13">
        <f t="shared" si="17"/>
      </c>
      <c r="Z107" s="5" t="s">
        <v>265</v>
      </c>
      <c r="AA107" s="5" t="s">
        <v>265</v>
      </c>
      <c r="AB107" t="str">
        <f>CONCATENATE("[",B$91,"] ",E107,"s",MIN(A107-A$91,2)," ",E107-2,"f",MIN(A107-A$93,14))</f>
        <v>[Rn] 7s2 5f14</v>
      </c>
      <c r="AC107" t="str">
        <f t="shared" si="18"/>
        <v>[Rn] 7s2 5f14</v>
      </c>
      <c r="AD107" s="23" t="s">
        <v>307</v>
      </c>
      <c r="AE107" s="23" t="s">
        <v>307</v>
      </c>
      <c r="AF107" s="23" t="s">
        <v>307</v>
      </c>
      <c r="AG107" s="25"/>
      <c r="AH107" s="25"/>
      <c r="AI107" s="25"/>
      <c r="AJ107" s="25"/>
      <c r="AK107" s="25">
        <v>124</v>
      </c>
      <c r="AL107" s="25"/>
      <c r="AM107" s="23" t="s">
        <v>307</v>
      </c>
      <c r="AN107" s="23" t="s">
        <v>307</v>
      </c>
      <c r="AO107" s="23" t="s">
        <v>477</v>
      </c>
      <c r="AP107" s="23" t="s">
        <v>307</v>
      </c>
      <c r="AQ107" s="23" t="s">
        <v>307</v>
      </c>
      <c r="AR107" s="23" t="s">
        <v>307</v>
      </c>
      <c r="AS107" s="23" t="s">
        <v>307</v>
      </c>
      <c r="AT107" s="23">
        <v>10</v>
      </c>
      <c r="AX107" s="2"/>
      <c r="AY107" s="25" t="s">
        <v>1327</v>
      </c>
      <c r="AZ107" s="25"/>
      <c r="BA107" s="25" t="s">
        <v>1328</v>
      </c>
      <c r="BB107" s="25"/>
      <c r="BC107" s="25"/>
      <c r="BD107" s="25"/>
      <c r="BE107" s="25"/>
      <c r="BF107" s="25"/>
      <c r="BG107" s="25"/>
      <c r="BH107" s="25"/>
      <c r="BI107" s="25"/>
      <c r="BJ107" s="25"/>
      <c r="BK107" s="25"/>
      <c r="BL107" s="25"/>
      <c r="BM107" s="25">
        <v>17.5</v>
      </c>
      <c r="BN107" s="25"/>
      <c r="BO107" s="25">
        <v>1958</v>
      </c>
      <c r="BP107" s="25"/>
      <c r="BQ107" s="25"/>
      <c r="BR107" s="29"/>
      <c r="BS107" s="30"/>
      <c r="BT107" s="25"/>
      <c r="BU107" s="25"/>
    </row>
    <row r="108" spans="1:73" ht="12.75" customHeight="1">
      <c r="A108" s="3">
        <v>103</v>
      </c>
      <c r="B108" s="3" t="s">
        <v>226</v>
      </c>
      <c r="C108" s="3">
        <v>3</v>
      </c>
      <c r="D108" s="3" t="s">
        <v>346</v>
      </c>
      <c r="E108" s="3">
        <v>7</v>
      </c>
      <c r="F108" s="3" t="s">
        <v>227</v>
      </c>
      <c r="G108" s="3" t="s">
        <v>610</v>
      </c>
      <c r="H108" s="3" t="s">
        <v>227</v>
      </c>
      <c r="I108" s="3" t="s">
        <v>770</v>
      </c>
      <c r="J108" s="3" t="s">
        <v>717</v>
      </c>
      <c r="K108" s="4" t="str">
        <f t="shared" si="25"/>
        <v>262</v>
      </c>
      <c r="L108" s="4">
        <v>262</v>
      </c>
      <c r="M108" s="2"/>
      <c r="N108" s="2"/>
      <c r="O108" s="26"/>
      <c r="P108" s="14"/>
      <c r="Q108" s="14"/>
      <c r="R108" s="23"/>
      <c r="S108" s="23"/>
      <c r="T108" s="23"/>
      <c r="U108" s="13">
        <f t="shared" si="16"/>
      </c>
      <c r="V108" s="13">
        <f t="shared" si="20"/>
      </c>
      <c r="W108" s="13">
        <f t="shared" si="21"/>
      </c>
      <c r="X108" s="10"/>
      <c r="Y108" s="13">
        <f t="shared" si="17"/>
      </c>
      <c r="Z108" s="5" t="s">
        <v>238</v>
      </c>
      <c r="AA108" s="5" t="s">
        <v>238</v>
      </c>
      <c r="AB108" t="str">
        <f aca="true" t="shared" si="26" ref="AB108:AB116">CONCATENATE("[",B$91,"] ",E108,"s",MIN(A108-A$91,2)," ",E108-2,"f",MIN(A108-A$93,14)," ",E108-1,"d",MIN(A108-A$107,10))</f>
        <v>[Rn] 7s2 5f14 6d1</v>
      </c>
      <c r="AC108" t="str">
        <f t="shared" si="18"/>
        <v>[Rn] 7s2 5f14 6d1</v>
      </c>
      <c r="AD108" s="23" t="s">
        <v>307</v>
      </c>
      <c r="AE108" s="23" t="s">
        <v>307</v>
      </c>
      <c r="AF108" s="23" t="s">
        <v>307</v>
      </c>
      <c r="AG108" s="25"/>
      <c r="AH108" s="25"/>
      <c r="AI108" s="25"/>
      <c r="AJ108" s="25"/>
      <c r="AK108" s="25"/>
      <c r="AL108" s="25"/>
      <c r="AM108" s="23" t="s">
        <v>307</v>
      </c>
      <c r="AN108" s="23" t="s">
        <v>307</v>
      </c>
      <c r="AO108" s="23" t="s">
        <v>478</v>
      </c>
      <c r="AP108" s="23" t="s">
        <v>307</v>
      </c>
      <c r="AQ108" s="23" t="s">
        <v>307</v>
      </c>
      <c r="AR108" s="23" t="s">
        <v>307</v>
      </c>
      <c r="AS108" s="23" t="s">
        <v>307</v>
      </c>
      <c r="AT108" s="23">
        <v>10</v>
      </c>
      <c r="AX108" s="2"/>
      <c r="AY108" s="25" t="s">
        <v>1327</v>
      </c>
      <c r="AZ108" s="25"/>
      <c r="BA108" s="25" t="s">
        <v>1549</v>
      </c>
      <c r="BB108" s="25"/>
      <c r="BC108" s="25"/>
      <c r="BD108" s="25"/>
      <c r="BE108" s="25"/>
      <c r="BF108" s="25"/>
      <c r="BG108" s="25"/>
      <c r="BH108" s="25"/>
      <c r="BI108" s="25"/>
      <c r="BJ108" s="25"/>
      <c r="BK108" s="25"/>
      <c r="BL108" s="25"/>
      <c r="BM108" s="25"/>
      <c r="BN108" s="25"/>
      <c r="BO108" s="25">
        <v>1961</v>
      </c>
      <c r="BP108" s="25"/>
      <c r="BQ108" s="25"/>
      <c r="BR108" s="29"/>
      <c r="BS108" s="30"/>
      <c r="BT108" s="25"/>
      <c r="BU108" s="25"/>
    </row>
    <row r="109" spans="1:50" ht="12.75" customHeight="1">
      <c r="A109" s="3">
        <v>104</v>
      </c>
      <c r="B109" s="3" t="s">
        <v>228</v>
      </c>
      <c r="C109" s="3">
        <v>4</v>
      </c>
      <c r="D109" s="3" t="s">
        <v>247</v>
      </c>
      <c r="E109" s="3">
        <v>7</v>
      </c>
      <c r="F109" s="3" t="s">
        <v>297</v>
      </c>
      <c r="G109" s="3" t="s">
        <v>611</v>
      </c>
      <c r="H109" s="3" t="s">
        <v>297</v>
      </c>
      <c r="I109" s="3" t="s">
        <v>771</v>
      </c>
      <c r="J109" s="3" t="s">
        <v>718</v>
      </c>
      <c r="K109" s="4" t="str">
        <f t="shared" si="25"/>
        <v>267</v>
      </c>
      <c r="L109" s="4">
        <v>267</v>
      </c>
      <c r="M109" s="2"/>
      <c r="N109" s="2"/>
      <c r="O109" s="1"/>
      <c r="P109" s="14"/>
      <c r="Q109" s="14"/>
      <c r="R109" s="23"/>
      <c r="S109" s="23"/>
      <c r="T109" s="23"/>
      <c r="U109" s="13">
        <f t="shared" si="16"/>
      </c>
      <c r="V109" s="13">
        <f t="shared" si="20"/>
      </c>
      <c r="W109" s="13">
        <f t="shared" si="21"/>
      </c>
      <c r="X109" s="10"/>
      <c r="Y109" s="13">
        <f t="shared" si="17"/>
      </c>
      <c r="Z109" s="7" t="s">
        <v>307</v>
      </c>
      <c r="AA109" s="7" t="s">
        <v>307</v>
      </c>
      <c r="AB109" t="str">
        <f t="shared" si="26"/>
        <v>[Rn] 7s2 5f14 6d2</v>
      </c>
      <c r="AC109" t="str">
        <f t="shared" si="18"/>
        <v>[Rn] 7s2 5f14 6d2</v>
      </c>
      <c r="AD109" s="23" t="s">
        <v>307</v>
      </c>
      <c r="AE109" s="23" t="s">
        <v>307</v>
      </c>
      <c r="AF109" s="23" t="s">
        <v>307</v>
      </c>
      <c r="AG109" s="23"/>
      <c r="AH109" s="23"/>
      <c r="AI109" s="23"/>
      <c r="AJ109" s="23"/>
      <c r="AK109" s="23"/>
      <c r="AL109" s="23"/>
      <c r="AM109" s="23" t="s">
        <v>307</v>
      </c>
      <c r="AN109" s="23" t="s">
        <v>307</v>
      </c>
      <c r="AO109" s="23" t="s">
        <v>479</v>
      </c>
      <c r="AP109" s="23" t="s">
        <v>307</v>
      </c>
      <c r="AQ109" s="23" t="s">
        <v>307</v>
      </c>
      <c r="AR109" s="23" t="s">
        <v>307</v>
      </c>
      <c r="AS109" s="23" t="s">
        <v>307</v>
      </c>
      <c r="AT109" s="23">
        <v>23</v>
      </c>
      <c r="AX109" s="2"/>
    </row>
    <row r="110" spans="1:50" ht="12.75" customHeight="1">
      <c r="A110" s="3">
        <v>105</v>
      </c>
      <c r="B110" s="3" t="s">
        <v>293</v>
      </c>
      <c r="C110" s="3">
        <v>5</v>
      </c>
      <c r="D110" s="3" t="s">
        <v>248</v>
      </c>
      <c r="E110" s="3">
        <v>7</v>
      </c>
      <c r="F110" s="3" t="s">
        <v>298</v>
      </c>
      <c r="G110" s="3" t="s">
        <v>612</v>
      </c>
      <c r="H110" s="3" t="s">
        <v>298</v>
      </c>
      <c r="I110" s="3" t="s">
        <v>719</v>
      </c>
      <c r="J110" s="3" t="s">
        <v>719</v>
      </c>
      <c r="K110" s="4" t="str">
        <f t="shared" si="25"/>
        <v>268</v>
      </c>
      <c r="L110" s="4">
        <v>268</v>
      </c>
      <c r="M110" s="2"/>
      <c r="N110" s="2"/>
      <c r="O110" s="1"/>
      <c r="P110" s="14"/>
      <c r="Q110" s="14"/>
      <c r="R110" s="23"/>
      <c r="S110" s="23"/>
      <c r="T110" s="23"/>
      <c r="U110" s="13">
        <f t="shared" si="16"/>
      </c>
      <c r="V110" s="13">
        <f t="shared" si="20"/>
      </c>
      <c r="W110" s="13">
        <f t="shared" si="21"/>
      </c>
      <c r="X110" s="10"/>
      <c r="Y110" s="13">
        <f t="shared" si="17"/>
      </c>
      <c r="Z110" s="7" t="s">
        <v>307</v>
      </c>
      <c r="AA110" s="7" t="s">
        <v>307</v>
      </c>
      <c r="AB110" t="str">
        <f t="shared" si="26"/>
        <v>[Rn] 7s2 5f14 6d3</v>
      </c>
      <c r="AC110" t="str">
        <f t="shared" si="18"/>
        <v>[Rn] 7s2 5f14 6d3</v>
      </c>
      <c r="AD110" s="23" t="s">
        <v>307</v>
      </c>
      <c r="AE110" s="23" t="s">
        <v>307</v>
      </c>
      <c r="AF110" s="23" t="s">
        <v>307</v>
      </c>
      <c r="AG110" s="23"/>
      <c r="AH110" s="23"/>
      <c r="AI110" s="23"/>
      <c r="AJ110" s="23"/>
      <c r="AK110" s="23"/>
      <c r="AL110" s="23"/>
      <c r="AM110" s="23" t="s">
        <v>307</v>
      </c>
      <c r="AN110" s="23" t="s">
        <v>307</v>
      </c>
      <c r="AO110" s="23" t="s">
        <v>480</v>
      </c>
      <c r="AP110" s="23" t="s">
        <v>307</v>
      </c>
      <c r="AQ110" s="23" t="s">
        <v>307</v>
      </c>
      <c r="AR110" s="23" t="s">
        <v>307</v>
      </c>
      <c r="AS110" s="23" t="s">
        <v>307</v>
      </c>
      <c r="AT110" s="23">
        <v>58</v>
      </c>
      <c r="AX110" s="2"/>
    </row>
    <row r="111" spans="1:50" ht="12.75" customHeight="1">
      <c r="A111" s="3">
        <v>106</v>
      </c>
      <c r="B111" s="3" t="s">
        <v>229</v>
      </c>
      <c r="C111" s="3">
        <v>6</v>
      </c>
      <c r="D111" s="3" t="s">
        <v>249</v>
      </c>
      <c r="E111" s="3">
        <v>7</v>
      </c>
      <c r="F111" s="3" t="s">
        <v>299</v>
      </c>
      <c r="G111" s="3" t="s">
        <v>613</v>
      </c>
      <c r="H111" s="3" t="s">
        <v>299</v>
      </c>
      <c r="I111" s="3" t="s">
        <v>720</v>
      </c>
      <c r="J111" s="3" t="s">
        <v>720</v>
      </c>
      <c r="K111" s="4" t="str">
        <f t="shared" si="25"/>
        <v>271</v>
      </c>
      <c r="L111" s="4">
        <v>271</v>
      </c>
      <c r="M111" s="2"/>
      <c r="N111" s="2"/>
      <c r="O111" s="1"/>
      <c r="P111" s="14"/>
      <c r="Q111" s="14"/>
      <c r="R111" s="23"/>
      <c r="S111" s="23"/>
      <c r="T111" s="23"/>
      <c r="U111" s="13">
        <f t="shared" si="16"/>
      </c>
      <c r="V111" s="13">
        <f t="shared" si="20"/>
      </c>
      <c r="W111" s="13">
        <f t="shared" si="21"/>
      </c>
      <c r="X111" s="10"/>
      <c r="Y111" s="13">
        <f t="shared" si="17"/>
      </c>
      <c r="Z111" s="7" t="s">
        <v>307</v>
      </c>
      <c r="AA111" s="7" t="s">
        <v>307</v>
      </c>
      <c r="AB111" t="str">
        <f t="shared" si="26"/>
        <v>[Rn] 7s2 5f14 6d4</v>
      </c>
      <c r="AC111" t="str">
        <f t="shared" si="18"/>
        <v>[Rn] 7s2 5f14 6d4</v>
      </c>
      <c r="AD111" s="23" t="s">
        <v>307</v>
      </c>
      <c r="AE111" s="23" t="s">
        <v>307</v>
      </c>
      <c r="AF111" s="23" t="s">
        <v>307</v>
      </c>
      <c r="AG111" s="23"/>
      <c r="AH111" s="23"/>
      <c r="AI111" s="23"/>
      <c r="AJ111" s="23"/>
      <c r="AK111" s="23"/>
      <c r="AL111" s="23"/>
      <c r="AM111" s="23" t="s">
        <v>307</v>
      </c>
      <c r="AN111" s="23" t="s">
        <v>307</v>
      </c>
      <c r="AO111" s="23" t="s">
        <v>481</v>
      </c>
      <c r="AP111" s="23" t="s">
        <v>307</v>
      </c>
      <c r="AQ111" s="23" t="s">
        <v>307</v>
      </c>
      <c r="AR111" s="23" t="s">
        <v>307</v>
      </c>
      <c r="AS111" s="23" t="s">
        <v>307</v>
      </c>
      <c r="AT111" s="23" t="s">
        <v>307</v>
      </c>
      <c r="AX111" s="2"/>
    </row>
    <row r="112" spans="1:50" ht="12.75" customHeight="1">
      <c r="A112" s="3">
        <v>107</v>
      </c>
      <c r="B112" s="3" t="s">
        <v>294</v>
      </c>
      <c r="C112" s="3">
        <v>7</v>
      </c>
      <c r="D112" s="3" t="s">
        <v>250</v>
      </c>
      <c r="E112" s="3">
        <v>7</v>
      </c>
      <c r="F112" s="3" t="s">
        <v>300</v>
      </c>
      <c r="G112" s="3" t="s">
        <v>614</v>
      </c>
      <c r="H112" s="3" t="s">
        <v>300</v>
      </c>
      <c r="I112" s="3" t="s">
        <v>721</v>
      </c>
      <c r="J112" s="3" t="s">
        <v>721</v>
      </c>
      <c r="K112" s="4" t="str">
        <f t="shared" si="25"/>
        <v>272</v>
      </c>
      <c r="L112" s="4">
        <v>272</v>
      </c>
      <c r="M112" s="2"/>
      <c r="N112" s="2"/>
      <c r="O112" s="1"/>
      <c r="P112" s="14"/>
      <c r="Q112" s="14"/>
      <c r="R112" s="23"/>
      <c r="S112" s="23"/>
      <c r="T112" s="23"/>
      <c r="U112" s="13">
        <f t="shared" si="16"/>
      </c>
      <c r="V112" s="13">
        <f t="shared" si="20"/>
      </c>
      <c r="W112" s="13">
        <f t="shared" si="21"/>
      </c>
      <c r="X112" s="10"/>
      <c r="Y112" s="13">
        <f t="shared" si="17"/>
      </c>
      <c r="Z112" s="7" t="s">
        <v>307</v>
      </c>
      <c r="AA112" s="7" t="s">
        <v>307</v>
      </c>
      <c r="AB112" t="str">
        <f t="shared" si="26"/>
        <v>[Rn] 7s2 5f14 6d5</v>
      </c>
      <c r="AC112" t="str">
        <f t="shared" si="18"/>
        <v>[Rn] 7s2 5f14 6d5</v>
      </c>
      <c r="AD112" s="23" t="s">
        <v>307</v>
      </c>
      <c r="AE112" s="23" t="s">
        <v>307</v>
      </c>
      <c r="AF112" s="23" t="s">
        <v>307</v>
      </c>
      <c r="AG112" s="23"/>
      <c r="AH112" s="23"/>
      <c r="AI112" s="23"/>
      <c r="AJ112" s="23"/>
      <c r="AK112" s="23"/>
      <c r="AL112" s="23"/>
      <c r="AM112" s="23" t="s">
        <v>307</v>
      </c>
      <c r="AN112" s="23" t="s">
        <v>307</v>
      </c>
      <c r="AO112" s="23" t="s">
        <v>482</v>
      </c>
      <c r="AP112" s="23" t="s">
        <v>307</v>
      </c>
      <c r="AQ112" s="23" t="s">
        <v>307</v>
      </c>
      <c r="AR112" s="23" t="s">
        <v>307</v>
      </c>
      <c r="AS112" s="23" t="s">
        <v>307</v>
      </c>
      <c r="AT112" s="23" t="s">
        <v>307</v>
      </c>
      <c r="AX112" s="2"/>
    </row>
    <row r="113" spans="1:50" ht="12.75" customHeight="1">
      <c r="A113" s="3">
        <v>108</v>
      </c>
      <c r="B113" s="3" t="s">
        <v>295</v>
      </c>
      <c r="C113" s="3">
        <v>8</v>
      </c>
      <c r="D113" s="3" t="s">
        <v>251</v>
      </c>
      <c r="E113" s="3">
        <v>7</v>
      </c>
      <c r="F113" s="3" t="s">
        <v>301</v>
      </c>
      <c r="G113" s="3" t="s">
        <v>615</v>
      </c>
      <c r="H113" s="3" t="s">
        <v>301</v>
      </c>
      <c r="I113" s="3" t="s">
        <v>722</v>
      </c>
      <c r="J113" s="3" t="s">
        <v>722</v>
      </c>
      <c r="K113" s="4" t="str">
        <f t="shared" si="25"/>
        <v>270</v>
      </c>
      <c r="L113" s="4">
        <v>270</v>
      </c>
      <c r="M113" s="2"/>
      <c r="N113" s="2"/>
      <c r="O113" s="1"/>
      <c r="P113" s="14"/>
      <c r="Q113" s="14"/>
      <c r="R113" s="23"/>
      <c r="S113" s="23"/>
      <c r="T113" s="23"/>
      <c r="U113" s="13">
        <f t="shared" si="16"/>
      </c>
      <c r="V113" s="13">
        <f t="shared" si="20"/>
      </c>
      <c r="W113" s="13">
        <f t="shared" si="21"/>
      </c>
      <c r="X113" s="10"/>
      <c r="Y113" s="13">
        <f t="shared" si="17"/>
      </c>
      <c r="Z113" s="7" t="s">
        <v>307</v>
      </c>
      <c r="AA113" s="7" t="s">
        <v>307</v>
      </c>
      <c r="AB113" t="str">
        <f t="shared" si="26"/>
        <v>[Rn] 7s2 5f14 6d6</v>
      </c>
      <c r="AC113" t="str">
        <f t="shared" si="18"/>
        <v>[Rn] 7s2 5f14 6d6</v>
      </c>
      <c r="AD113" s="23" t="s">
        <v>307</v>
      </c>
      <c r="AE113" s="23" t="s">
        <v>307</v>
      </c>
      <c r="AF113" s="23" t="s">
        <v>307</v>
      </c>
      <c r="AG113" s="23"/>
      <c r="AH113" s="23"/>
      <c r="AI113" s="23"/>
      <c r="AJ113" s="23"/>
      <c r="AK113" s="23"/>
      <c r="AL113" s="23"/>
      <c r="AM113" s="23" t="s">
        <v>307</v>
      </c>
      <c r="AN113" s="23" t="s">
        <v>307</v>
      </c>
      <c r="AO113" s="23" t="s">
        <v>483</v>
      </c>
      <c r="AP113" s="23" t="s">
        <v>307</v>
      </c>
      <c r="AQ113" s="23" t="s">
        <v>307</v>
      </c>
      <c r="AR113" s="23" t="s">
        <v>307</v>
      </c>
      <c r="AS113" s="23" t="s">
        <v>307</v>
      </c>
      <c r="AT113" s="23" t="s">
        <v>307</v>
      </c>
      <c r="AX113" s="2"/>
    </row>
    <row r="114" spans="1:50" ht="12.75" customHeight="1">
      <c r="A114" s="3">
        <v>109</v>
      </c>
      <c r="B114" s="3" t="s">
        <v>296</v>
      </c>
      <c r="C114" s="3">
        <v>9</v>
      </c>
      <c r="D114" s="3" t="s">
        <v>251</v>
      </c>
      <c r="E114" s="3">
        <v>7</v>
      </c>
      <c r="F114" s="3" t="s">
        <v>302</v>
      </c>
      <c r="G114" s="3" t="s">
        <v>616</v>
      </c>
      <c r="H114" s="3" t="s">
        <v>822</v>
      </c>
      <c r="I114" s="3" t="s">
        <v>723</v>
      </c>
      <c r="J114" s="3" t="s">
        <v>723</v>
      </c>
      <c r="K114" s="4" t="str">
        <f t="shared" si="25"/>
        <v>276</v>
      </c>
      <c r="L114" s="4">
        <v>276</v>
      </c>
      <c r="M114" s="2"/>
      <c r="N114" s="2"/>
      <c r="O114" s="1"/>
      <c r="P114" s="14"/>
      <c r="Q114" s="14"/>
      <c r="R114" s="23"/>
      <c r="S114" s="23"/>
      <c r="T114" s="23"/>
      <c r="U114" s="13">
        <f t="shared" si="16"/>
      </c>
      <c r="V114" s="13">
        <f t="shared" si="20"/>
      </c>
      <c r="W114" s="13">
        <f t="shared" si="21"/>
      </c>
      <c r="X114" s="10"/>
      <c r="Y114" s="13">
        <f t="shared" si="17"/>
      </c>
      <c r="Z114" s="7" t="s">
        <v>307</v>
      </c>
      <c r="AA114" s="7" t="s">
        <v>307</v>
      </c>
      <c r="AB114" t="str">
        <f t="shared" si="26"/>
        <v>[Rn] 7s2 5f14 6d7</v>
      </c>
      <c r="AC114" t="str">
        <f t="shared" si="18"/>
        <v>[Rn] 7s2 5f14 6d7</v>
      </c>
      <c r="AD114" s="23" t="s">
        <v>307</v>
      </c>
      <c r="AE114" s="23" t="s">
        <v>307</v>
      </c>
      <c r="AF114" s="23" t="s">
        <v>307</v>
      </c>
      <c r="AG114" s="23"/>
      <c r="AH114" s="23"/>
      <c r="AI114" s="23"/>
      <c r="AJ114" s="23"/>
      <c r="AK114" s="23"/>
      <c r="AL114" s="23"/>
      <c r="AM114" s="23" t="s">
        <v>307</v>
      </c>
      <c r="AN114" s="23" t="s">
        <v>307</v>
      </c>
      <c r="AO114" s="23" t="s">
        <v>484</v>
      </c>
      <c r="AP114" s="23" t="s">
        <v>307</v>
      </c>
      <c r="AQ114" s="23" t="s">
        <v>307</v>
      </c>
      <c r="AR114" s="23" t="s">
        <v>307</v>
      </c>
      <c r="AS114" s="23" t="s">
        <v>307</v>
      </c>
      <c r="AT114" s="23" t="s">
        <v>307</v>
      </c>
      <c r="AX114" s="2"/>
    </row>
    <row r="115" spans="1:46" ht="12.75" customHeight="1">
      <c r="A115" s="3">
        <v>110</v>
      </c>
      <c r="B115" s="1" t="s">
        <v>303</v>
      </c>
      <c r="C115" s="1">
        <v>10</v>
      </c>
      <c r="D115" s="1" t="s">
        <v>251</v>
      </c>
      <c r="E115" s="3">
        <v>7</v>
      </c>
      <c r="F115" s="1" t="s">
        <v>304</v>
      </c>
      <c r="G115" s="1" t="s">
        <v>1626</v>
      </c>
      <c r="H115" s="1" t="s">
        <v>304</v>
      </c>
      <c r="I115" s="1" t="s">
        <v>1628</v>
      </c>
      <c r="J115" s="1" t="s">
        <v>1628</v>
      </c>
      <c r="K115" s="4" t="str">
        <f t="shared" si="25"/>
        <v>281</v>
      </c>
      <c r="L115" s="6">
        <v>281</v>
      </c>
      <c r="O115" s="1"/>
      <c r="P115" s="15"/>
      <c r="Q115" s="15"/>
      <c r="R115" s="23"/>
      <c r="S115" s="23"/>
      <c r="T115" s="23"/>
      <c r="U115" s="13">
        <f t="shared" si="16"/>
      </c>
      <c r="V115" s="13">
        <f t="shared" si="20"/>
      </c>
      <c r="W115" s="13">
        <f t="shared" si="21"/>
      </c>
      <c r="X115" s="11"/>
      <c r="Y115" s="13">
        <f t="shared" si="17"/>
      </c>
      <c r="Z115" s="8" t="s">
        <v>307</v>
      </c>
      <c r="AA115" s="8" t="s">
        <v>307</v>
      </c>
      <c r="AB115" t="str">
        <f t="shared" si="26"/>
        <v>[Rn] 7s2 5f14 6d8</v>
      </c>
      <c r="AC115" t="str">
        <f t="shared" si="18"/>
        <v>[Rn] 7s2 5f14 6d8</v>
      </c>
      <c r="AD115" s="23" t="s">
        <v>307</v>
      </c>
      <c r="AE115" s="23" t="s">
        <v>307</v>
      </c>
      <c r="AF115" s="23" t="s">
        <v>307</v>
      </c>
      <c r="AG115" s="23"/>
      <c r="AH115" s="23"/>
      <c r="AI115" s="23"/>
      <c r="AJ115" s="23"/>
      <c r="AK115" s="23"/>
      <c r="AL115" s="23"/>
      <c r="AM115" s="23" t="s">
        <v>307</v>
      </c>
      <c r="AN115" s="23" t="s">
        <v>307</v>
      </c>
      <c r="AO115" s="23" t="s">
        <v>485</v>
      </c>
      <c r="AP115" s="23" t="s">
        <v>307</v>
      </c>
      <c r="AQ115" s="23" t="s">
        <v>307</v>
      </c>
      <c r="AR115" s="23" t="s">
        <v>307</v>
      </c>
      <c r="AS115" s="23" t="s">
        <v>307</v>
      </c>
      <c r="AT115" s="23" t="s">
        <v>307</v>
      </c>
    </row>
    <row r="116" spans="1:46" ht="12.75" customHeight="1">
      <c r="A116" s="3">
        <v>111</v>
      </c>
      <c r="B116" s="1" t="s">
        <v>305</v>
      </c>
      <c r="C116" s="1">
        <v>11</v>
      </c>
      <c r="D116" s="1" t="s">
        <v>252</v>
      </c>
      <c r="E116" s="3">
        <v>7</v>
      </c>
      <c r="F116" s="1" t="s">
        <v>306</v>
      </c>
      <c r="G116" s="1" t="s">
        <v>1627</v>
      </c>
      <c r="H116" s="1" t="s">
        <v>306</v>
      </c>
      <c r="I116" s="1" t="s">
        <v>1629</v>
      </c>
      <c r="J116" s="1" t="s">
        <v>1629</v>
      </c>
      <c r="K116" s="4" t="str">
        <f t="shared" si="25"/>
        <v>280</v>
      </c>
      <c r="L116" s="6">
        <v>280</v>
      </c>
      <c r="O116" s="1"/>
      <c r="P116" s="15"/>
      <c r="Q116" s="15"/>
      <c r="R116" s="23"/>
      <c r="S116" s="23"/>
      <c r="T116" s="23"/>
      <c r="U116" s="13">
        <f t="shared" si="16"/>
      </c>
      <c r="V116" s="13">
        <f t="shared" si="20"/>
      </c>
      <c r="W116" s="13">
        <f t="shared" si="21"/>
      </c>
      <c r="X116" s="11"/>
      <c r="Y116" s="13">
        <f t="shared" si="17"/>
      </c>
      <c r="Z116" s="8" t="s">
        <v>307</v>
      </c>
      <c r="AA116" s="8" t="s">
        <v>307</v>
      </c>
      <c r="AB116" t="str">
        <f t="shared" si="26"/>
        <v>[Rn] 7s2 5f14 6d9</v>
      </c>
      <c r="AC116" t="str">
        <f t="shared" si="18"/>
        <v>[Rn] 7s2 5f14 6d9</v>
      </c>
      <c r="AD116" s="23" t="s">
        <v>307</v>
      </c>
      <c r="AE116" s="23" t="s">
        <v>307</v>
      </c>
      <c r="AF116" s="23" t="s">
        <v>307</v>
      </c>
      <c r="AG116" s="23"/>
      <c r="AH116" s="23"/>
      <c r="AI116" s="23"/>
      <c r="AJ116" s="23"/>
      <c r="AK116" s="23"/>
      <c r="AL116" s="23"/>
      <c r="AM116" s="23" t="s">
        <v>307</v>
      </c>
      <c r="AN116" s="23" t="s">
        <v>307</v>
      </c>
      <c r="AO116" s="23" t="s">
        <v>486</v>
      </c>
      <c r="AP116" s="23" t="s">
        <v>307</v>
      </c>
      <c r="AQ116" s="23" t="s">
        <v>307</v>
      </c>
      <c r="AR116" s="23" t="s">
        <v>307</v>
      </c>
      <c r="AS116" s="23" t="s">
        <v>307</v>
      </c>
      <c r="AT116" s="23" t="s">
        <v>307</v>
      </c>
    </row>
    <row r="117" spans="1:46" ht="12.75" customHeight="1">
      <c r="A117" s="3">
        <v>112</v>
      </c>
      <c r="B117" s="1" t="s">
        <v>1670</v>
      </c>
      <c r="C117" s="1">
        <v>12</v>
      </c>
      <c r="D117" s="1" t="s">
        <v>253</v>
      </c>
      <c r="E117" s="3">
        <v>7</v>
      </c>
      <c r="F117" s="1" t="s">
        <v>1666</v>
      </c>
      <c r="G117" s="1" t="s">
        <v>1667</v>
      </c>
      <c r="H117" s="3" t="s">
        <v>1668</v>
      </c>
      <c r="I117" s="1" t="s">
        <v>1669</v>
      </c>
      <c r="J117" s="1" t="s">
        <v>1669</v>
      </c>
      <c r="K117" s="4" t="str">
        <f t="shared" si="25"/>
        <v>285</v>
      </c>
      <c r="L117" s="6">
        <v>285</v>
      </c>
      <c r="O117" s="1"/>
      <c r="P117" s="15"/>
      <c r="Q117" s="15"/>
      <c r="R117" s="23"/>
      <c r="S117" s="23"/>
      <c r="T117" s="23"/>
      <c r="U117" s="13">
        <f t="shared" si="16"/>
      </c>
      <c r="V117" s="13">
        <f t="shared" si="20"/>
      </c>
      <c r="W117" s="13">
        <f t="shared" si="21"/>
      </c>
      <c r="X117" s="11"/>
      <c r="Y117" s="13">
        <f t="shared" si="17"/>
      </c>
      <c r="Z117" s="8" t="s">
        <v>307</v>
      </c>
      <c r="AA117" s="8" t="s">
        <v>307</v>
      </c>
      <c r="AB117" t="str">
        <f>CONCATENATE("[",B$91,"] ",E117,"s",MIN(A117-A$91,2)," ",E117-2,"f",MIN(A117-A$93,14)," ",E117-1,"d",MIN(A117-A$107,10))</f>
        <v>[Rn] 7s2 5f14 6d10</v>
      </c>
      <c r="AC117" t="str">
        <f t="shared" si="18"/>
        <v>[Rn] 7s2 5f14 6d10</v>
      </c>
      <c r="AD117" s="23" t="s">
        <v>307</v>
      </c>
      <c r="AE117" s="23" t="s">
        <v>307</v>
      </c>
      <c r="AF117" s="23" t="s">
        <v>307</v>
      </c>
      <c r="AG117" s="23"/>
      <c r="AH117" s="23"/>
      <c r="AI117" s="23"/>
      <c r="AJ117" s="23"/>
      <c r="AK117" s="23"/>
      <c r="AL117" s="23"/>
      <c r="AM117" s="23" t="s">
        <v>307</v>
      </c>
      <c r="AN117" s="23" t="s">
        <v>307</v>
      </c>
      <c r="AO117" s="23" t="s">
        <v>487</v>
      </c>
      <c r="AP117" s="23" t="s">
        <v>307</v>
      </c>
      <c r="AQ117" s="23" t="s">
        <v>307</v>
      </c>
      <c r="AR117" s="23" t="s">
        <v>307</v>
      </c>
      <c r="AS117" s="23" t="s">
        <v>307</v>
      </c>
      <c r="AT117" s="23" t="s">
        <v>307</v>
      </c>
    </row>
    <row r="118" spans="1:46" ht="12.75" customHeight="1">
      <c r="A118" s="3">
        <v>113</v>
      </c>
      <c r="B118" s="92" t="s">
        <v>1691</v>
      </c>
      <c r="C118" s="1">
        <v>13</v>
      </c>
      <c r="D118" s="1" t="s">
        <v>254</v>
      </c>
      <c r="E118" s="3">
        <v>7</v>
      </c>
      <c r="F118" s="92" t="s">
        <v>1685</v>
      </c>
      <c r="G118" s="92" t="s">
        <v>1686</v>
      </c>
      <c r="H118" s="92" t="s">
        <v>1685</v>
      </c>
      <c r="I118" s="92" t="s">
        <v>1687</v>
      </c>
      <c r="J118" s="92" t="s">
        <v>1687</v>
      </c>
      <c r="K118" s="4" t="str">
        <f t="shared" si="25"/>
        <v>284</v>
      </c>
      <c r="L118" s="6">
        <v>284</v>
      </c>
      <c r="O118" s="1"/>
      <c r="P118" s="15"/>
      <c r="Q118" s="15"/>
      <c r="R118" s="23"/>
      <c r="S118" s="23"/>
      <c r="T118" s="23"/>
      <c r="U118" s="13">
        <f t="shared" si="16"/>
      </c>
      <c r="V118" s="13">
        <f t="shared" si="20"/>
      </c>
      <c r="W118" s="13">
        <f t="shared" si="21"/>
      </c>
      <c r="X118" s="11"/>
      <c r="Y118" s="13">
        <f t="shared" si="17"/>
      </c>
      <c r="Z118" s="8" t="s">
        <v>307</v>
      </c>
      <c r="AA118" s="8" t="s">
        <v>307</v>
      </c>
      <c r="AB118" t="str">
        <f aca="true" t="shared" si="27" ref="AB118:AB123">CONCATENATE("[",B$91,"] ",E118,"s",MIN(A118-A$91,2)," ",E118-2,"f",MIN(A118-A$93,14)," ",E118-1,"d",MIN(A118-A$107,10)," ",E118,"p",MIN(A118-A$117,6))</f>
        <v>[Rn] 7s2 5f14 6d10 7p1</v>
      </c>
      <c r="AC118" t="str">
        <f t="shared" si="18"/>
        <v>[Rn] 7s2 5f14 6d10 7p1</v>
      </c>
      <c r="AD118" s="23"/>
      <c r="AE118" s="23"/>
      <c r="AF118" s="23"/>
      <c r="AG118" s="23"/>
      <c r="AH118" s="23"/>
      <c r="AI118" s="23"/>
      <c r="AJ118" s="23"/>
      <c r="AK118" s="23"/>
      <c r="AL118" s="23"/>
      <c r="AM118" s="23"/>
      <c r="AN118" s="23"/>
      <c r="AO118" s="23" t="s">
        <v>1673</v>
      </c>
      <c r="AP118" s="23"/>
      <c r="AQ118" s="23"/>
      <c r="AR118" s="23"/>
      <c r="AS118" s="23"/>
      <c r="AT118" s="23"/>
    </row>
    <row r="119" spans="1:46" ht="12.75" customHeight="1">
      <c r="A119" s="3">
        <v>114</v>
      </c>
      <c r="B119" s="1" t="s">
        <v>1677</v>
      </c>
      <c r="C119" s="1">
        <v>14</v>
      </c>
      <c r="D119" s="1" t="s">
        <v>255</v>
      </c>
      <c r="E119" s="3">
        <v>7</v>
      </c>
      <c r="F119" s="1" t="s">
        <v>1678</v>
      </c>
      <c r="G119" s="1" t="s">
        <v>1679</v>
      </c>
      <c r="H119" s="1" t="s">
        <v>1678</v>
      </c>
      <c r="I119" s="1" t="s">
        <v>1680</v>
      </c>
      <c r="J119" s="1" t="s">
        <v>1680</v>
      </c>
      <c r="K119" s="4" t="str">
        <f t="shared" si="25"/>
        <v>289</v>
      </c>
      <c r="L119" s="6">
        <v>289</v>
      </c>
      <c r="O119" s="1"/>
      <c r="P119" s="15"/>
      <c r="Q119" s="15"/>
      <c r="R119" s="23"/>
      <c r="S119" s="23"/>
      <c r="T119" s="23"/>
      <c r="U119" s="13">
        <f t="shared" si="16"/>
      </c>
      <c r="V119" s="13">
        <f t="shared" si="20"/>
      </c>
      <c r="W119" s="13">
        <f t="shared" si="21"/>
      </c>
      <c r="X119" s="11"/>
      <c r="Y119" s="13">
        <f t="shared" si="17"/>
      </c>
      <c r="Z119" s="8" t="s">
        <v>307</v>
      </c>
      <c r="AA119" s="8" t="s">
        <v>307</v>
      </c>
      <c r="AB119" t="str">
        <f t="shared" si="27"/>
        <v>[Rn] 7s2 5f14 6d10 7p2</v>
      </c>
      <c r="AC119" t="str">
        <f t="shared" si="18"/>
        <v>[Rn] 7s2 5f14 6d10 7p2</v>
      </c>
      <c r="AD119" s="23" t="s">
        <v>307</v>
      </c>
      <c r="AE119" s="23" t="s">
        <v>307</v>
      </c>
      <c r="AF119" s="23" t="s">
        <v>307</v>
      </c>
      <c r="AG119" s="23"/>
      <c r="AH119" s="23"/>
      <c r="AI119" s="23"/>
      <c r="AJ119" s="23"/>
      <c r="AK119" s="23"/>
      <c r="AL119" s="23"/>
      <c r="AM119" s="23" t="s">
        <v>307</v>
      </c>
      <c r="AN119" s="23" t="s">
        <v>307</v>
      </c>
      <c r="AO119" s="23" t="s">
        <v>488</v>
      </c>
      <c r="AP119" s="23" t="s">
        <v>307</v>
      </c>
      <c r="AQ119" s="23" t="s">
        <v>307</v>
      </c>
      <c r="AR119" s="23" t="s">
        <v>307</v>
      </c>
      <c r="AS119" s="23" t="s">
        <v>307</v>
      </c>
      <c r="AT119" s="23" t="s">
        <v>307</v>
      </c>
    </row>
    <row r="120" spans="1:46" ht="12.75" customHeight="1">
      <c r="A120" s="3">
        <v>115</v>
      </c>
      <c r="B120" s="92" t="s">
        <v>1692</v>
      </c>
      <c r="C120" s="1">
        <v>15</v>
      </c>
      <c r="D120" s="1" t="s">
        <v>256</v>
      </c>
      <c r="E120" s="3">
        <v>7</v>
      </c>
      <c r="F120" s="92" t="s">
        <v>1688</v>
      </c>
      <c r="G120" s="92" t="s">
        <v>1689</v>
      </c>
      <c r="H120" s="92" t="s">
        <v>1688</v>
      </c>
      <c r="I120" s="92" t="s">
        <v>1690</v>
      </c>
      <c r="J120" s="92" t="s">
        <v>1690</v>
      </c>
      <c r="K120" s="4" t="str">
        <f t="shared" si="25"/>
        <v>288</v>
      </c>
      <c r="L120" s="6">
        <v>288</v>
      </c>
      <c r="O120" s="1"/>
      <c r="P120" s="15"/>
      <c r="Q120" s="15"/>
      <c r="R120" s="23"/>
      <c r="S120" s="23"/>
      <c r="T120" s="23"/>
      <c r="U120" s="13">
        <f t="shared" si="16"/>
      </c>
      <c r="V120" s="13">
        <f t="shared" si="20"/>
      </c>
      <c r="W120" s="13">
        <f t="shared" si="21"/>
      </c>
      <c r="X120" s="11"/>
      <c r="Y120" s="13">
        <f t="shared" si="17"/>
      </c>
      <c r="Z120" s="8" t="s">
        <v>307</v>
      </c>
      <c r="AA120" s="8" t="s">
        <v>307</v>
      </c>
      <c r="AB120" t="str">
        <f t="shared" si="27"/>
        <v>[Rn] 7s2 5f14 6d10 7p3</v>
      </c>
      <c r="AC120" t="str">
        <f t="shared" si="18"/>
        <v>[Rn] 7s2 5f14 6d10 7p3</v>
      </c>
      <c r="AD120" s="23"/>
      <c r="AE120" s="23"/>
      <c r="AF120" s="23"/>
      <c r="AG120" s="23"/>
      <c r="AH120" s="23"/>
      <c r="AI120" s="23"/>
      <c r="AJ120" s="23"/>
      <c r="AK120" s="23"/>
      <c r="AL120" s="23"/>
      <c r="AM120" s="23"/>
      <c r="AN120" s="23"/>
      <c r="AO120" s="23" t="s">
        <v>1672</v>
      </c>
      <c r="AP120" s="23"/>
      <c r="AQ120" s="23"/>
      <c r="AR120" s="23"/>
      <c r="AS120" s="23"/>
      <c r="AT120" s="23"/>
    </row>
    <row r="121" spans="1:46" ht="12.75" customHeight="1">
      <c r="A121" s="3">
        <v>116</v>
      </c>
      <c r="B121" s="1" t="s">
        <v>1681</v>
      </c>
      <c r="C121" s="1">
        <v>16</v>
      </c>
      <c r="D121" s="1" t="s">
        <v>257</v>
      </c>
      <c r="E121" s="3">
        <v>7</v>
      </c>
      <c r="F121" s="1" t="s">
        <v>1682</v>
      </c>
      <c r="G121" s="1" t="s">
        <v>1683</v>
      </c>
      <c r="H121" s="1" t="s">
        <v>1682</v>
      </c>
      <c r="I121" s="1" t="s">
        <v>1684</v>
      </c>
      <c r="J121" s="1" t="s">
        <v>1684</v>
      </c>
      <c r="K121" s="4" t="str">
        <f t="shared" si="25"/>
        <v>293</v>
      </c>
      <c r="L121" s="6">
        <v>293</v>
      </c>
      <c r="O121" s="1"/>
      <c r="P121" s="15"/>
      <c r="Q121" s="15"/>
      <c r="R121" s="23"/>
      <c r="S121" s="23"/>
      <c r="T121" s="23"/>
      <c r="U121" s="13">
        <f t="shared" si="16"/>
      </c>
      <c r="V121" s="13">
        <f t="shared" si="20"/>
      </c>
      <c r="W121" s="13">
        <f t="shared" si="21"/>
      </c>
      <c r="X121" s="11"/>
      <c r="Y121" s="13">
        <f t="shared" si="17"/>
      </c>
      <c r="Z121" s="8" t="s">
        <v>307</v>
      </c>
      <c r="AA121" s="8" t="s">
        <v>307</v>
      </c>
      <c r="AB121" t="str">
        <f t="shared" si="27"/>
        <v>[Rn] 7s2 5f14 6d10 7p4</v>
      </c>
      <c r="AC121" t="str">
        <f t="shared" si="18"/>
        <v>[Rn] 7s2 5f14 6d10 7p4</v>
      </c>
      <c r="AD121" s="23" t="s">
        <v>307</v>
      </c>
      <c r="AE121" s="23" t="s">
        <v>307</v>
      </c>
      <c r="AF121" s="23" t="s">
        <v>307</v>
      </c>
      <c r="AG121" s="23"/>
      <c r="AH121" s="23"/>
      <c r="AI121" s="23"/>
      <c r="AJ121" s="23"/>
      <c r="AK121" s="23"/>
      <c r="AL121" s="23"/>
      <c r="AM121" s="23" t="s">
        <v>307</v>
      </c>
      <c r="AN121" s="23" t="s">
        <v>307</v>
      </c>
      <c r="AO121" s="23" t="s">
        <v>489</v>
      </c>
      <c r="AP121" s="23" t="s">
        <v>307</v>
      </c>
      <c r="AQ121" s="23" t="s">
        <v>307</v>
      </c>
      <c r="AR121" s="23" t="s">
        <v>307</v>
      </c>
      <c r="AS121" s="23" t="s">
        <v>307</v>
      </c>
      <c r="AT121" s="23" t="s">
        <v>307</v>
      </c>
    </row>
    <row r="122" spans="1:46" ht="12.75" customHeight="1">
      <c r="A122" s="3">
        <v>117</v>
      </c>
      <c r="B122" s="92" t="s">
        <v>1693</v>
      </c>
      <c r="C122" s="1">
        <v>17</v>
      </c>
      <c r="D122" s="1" t="s">
        <v>258</v>
      </c>
      <c r="E122" s="3">
        <v>7</v>
      </c>
      <c r="F122" s="92" t="s">
        <v>1695</v>
      </c>
      <c r="G122" s="92" t="s">
        <v>1696</v>
      </c>
      <c r="H122" s="92" t="s">
        <v>1695</v>
      </c>
      <c r="I122" s="92" t="s">
        <v>1697</v>
      </c>
      <c r="J122" s="92" t="s">
        <v>1697</v>
      </c>
      <c r="K122" s="4" t="str">
        <f t="shared" si="25"/>
        <v>292</v>
      </c>
      <c r="L122" s="6">
        <v>292</v>
      </c>
      <c r="O122" s="1"/>
      <c r="R122" s="23"/>
      <c r="S122" s="23"/>
      <c r="T122" s="23"/>
      <c r="U122" s="13"/>
      <c r="V122" s="13"/>
      <c r="W122" s="13"/>
      <c r="Y122" s="13"/>
      <c r="AD122" s="23"/>
      <c r="AE122" s="23"/>
      <c r="AF122" s="23"/>
      <c r="AG122" s="23"/>
      <c r="AH122" s="23"/>
      <c r="AI122" s="23"/>
      <c r="AJ122" s="23"/>
      <c r="AK122" s="23"/>
      <c r="AL122" s="23"/>
      <c r="AM122" s="23"/>
      <c r="AN122" s="23"/>
      <c r="AO122" s="23" t="s">
        <v>1671</v>
      </c>
      <c r="AP122" s="23"/>
      <c r="AQ122" s="23"/>
      <c r="AR122" s="23"/>
      <c r="AS122" s="23"/>
      <c r="AT122" s="23"/>
    </row>
    <row r="123" spans="1:46" ht="12.75" customHeight="1">
      <c r="A123" s="3">
        <v>118</v>
      </c>
      <c r="B123" s="92" t="s">
        <v>1694</v>
      </c>
      <c r="C123" s="1">
        <v>18</v>
      </c>
      <c r="D123" s="1" t="s">
        <v>259</v>
      </c>
      <c r="E123" s="3">
        <v>7</v>
      </c>
      <c r="F123" s="92" t="s">
        <v>1698</v>
      </c>
      <c r="G123" s="92" t="s">
        <v>1699</v>
      </c>
      <c r="H123" s="92" t="s">
        <v>1698</v>
      </c>
      <c r="I123" s="92" t="s">
        <v>1700</v>
      </c>
      <c r="J123" s="92" t="s">
        <v>1700</v>
      </c>
      <c r="K123" s="4" t="str">
        <f t="shared" si="25"/>
        <v>294</v>
      </c>
      <c r="L123" s="6">
        <v>294</v>
      </c>
      <c r="O123" s="1"/>
      <c r="R123" s="23"/>
      <c r="S123" s="23"/>
      <c r="T123" s="23"/>
      <c r="U123" s="13">
        <f t="shared" si="16"/>
      </c>
      <c r="V123" s="13">
        <f t="shared" si="20"/>
      </c>
      <c r="W123" s="13">
        <f t="shared" si="21"/>
      </c>
      <c r="Y123" s="13">
        <f t="shared" si="17"/>
      </c>
      <c r="AB123" t="str">
        <f t="shared" si="27"/>
        <v>[Rn] 7s2 5f14 6d10 7p6</v>
      </c>
      <c r="AC123" t="str">
        <f t="shared" si="18"/>
        <v>[Rn] 7s2 5f14 6d10 7p6</v>
      </c>
      <c r="AD123" s="23" t="s">
        <v>307</v>
      </c>
      <c r="AE123" s="23" t="s">
        <v>307</v>
      </c>
      <c r="AF123" s="23" t="s">
        <v>307</v>
      </c>
      <c r="AG123" s="23"/>
      <c r="AH123" s="23"/>
      <c r="AI123" s="23"/>
      <c r="AJ123" s="23"/>
      <c r="AK123" s="23"/>
      <c r="AL123" s="23"/>
      <c r="AM123" s="23" t="s">
        <v>307</v>
      </c>
      <c r="AN123" s="23" t="s">
        <v>307</v>
      </c>
      <c r="AO123" s="23" t="s">
        <v>490</v>
      </c>
      <c r="AP123" s="23" t="s">
        <v>307</v>
      </c>
      <c r="AQ123" s="23" t="s">
        <v>307</v>
      </c>
      <c r="AR123" s="23" t="s">
        <v>307</v>
      </c>
      <c r="AS123" s="23" t="s">
        <v>307</v>
      </c>
      <c r="AT123" s="23" t="s">
        <v>307</v>
      </c>
    </row>
    <row r="124" ht="12.75" customHeight="1">
      <c r="O124" s="1"/>
    </row>
    <row r="125" ht="12.75" customHeight="1">
      <c r="O125" s="1"/>
    </row>
    <row r="126" ht="12.75" customHeight="1">
      <c r="O126" s="1"/>
    </row>
    <row r="127" ht="12.75" customHeight="1">
      <c r="O127" s="1"/>
    </row>
    <row r="128" ht="12.75" customHeight="1">
      <c r="O128" s="1"/>
    </row>
    <row r="129" ht="12.75" customHeight="1">
      <c r="O129" s="1"/>
    </row>
    <row r="130" ht="12.75" customHeight="1">
      <c r="O130" s="1"/>
    </row>
    <row r="131" ht="12.75" customHeight="1">
      <c r="O131" s="1"/>
    </row>
    <row r="132" ht="12.75" customHeight="1">
      <c r="O132" s="1"/>
    </row>
    <row r="133" ht="12.75" customHeight="1">
      <c r="O133" s="1"/>
    </row>
    <row r="134" ht="12.75" customHeight="1">
      <c r="O134" s="1"/>
    </row>
    <row r="135" ht="12.75" customHeight="1">
      <c r="O135" s="1"/>
    </row>
    <row r="136" ht="12.75" customHeight="1">
      <c r="O136" s="1"/>
    </row>
    <row r="137" ht="12.75" customHeight="1">
      <c r="O137" s="1"/>
    </row>
    <row r="138" ht="12.75" customHeight="1">
      <c r="O138" s="1"/>
    </row>
    <row r="139" ht="12.75" customHeight="1">
      <c r="O139" s="1"/>
    </row>
    <row r="140" ht="12.75" customHeight="1">
      <c r="O140" s="1"/>
    </row>
    <row r="141" ht="12.75" customHeight="1">
      <c r="O141" s="1"/>
    </row>
    <row r="142" ht="12.75" customHeight="1">
      <c r="O142" s="1"/>
    </row>
    <row r="143" ht="12.75" customHeight="1">
      <c r="O143" s="1"/>
    </row>
    <row r="144" ht="12.75" customHeight="1">
      <c r="O144" s="1"/>
    </row>
    <row r="145" ht="12.75" customHeight="1">
      <c r="O145" s="1"/>
    </row>
    <row r="146" ht="12.75" customHeight="1">
      <c r="O146" s="1"/>
    </row>
    <row r="147" ht="12.75" customHeight="1">
      <c r="O147" s="1"/>
    </row>
    <row r="148" ht="12.75" customHeight="1">
      <c r="O148" s="1"/>
    </row>
    <row r="149" ht="12.75" customHeight="1">
      <c r="O149" s="1"/>
    </row>
    <row r="150" ht="12.75" customHeight="1">
      <c r="O150" s="1"/>
    </row>
    <row r="151" ht="12.75" customHeight="1">
      <c r="O151" s="1"/>
    </row>
    <row r="152" ht="12.75" customHeight="1">
      <c r="O152" s="1"/>
    </row>
    <row r="153" ht="12.75" customHeight="1">
      <c r="O153" s="1"/>
    </row>
    <row r="154" ht="12.75" customHeight="1">
      <c r="O154" s="1"/>
    </row>
    <row r="155" ht="12.75" customHeight="1">
      <c r="O155" s="1"/>
    </row>
    <row r="156" ht="12.75" customHeight="1">
      <c r="O156" s="1"/>
    </row>
    <row r="157" ht="12.75" customHeight="1">
      <c r="O157" s="1"/>
    </row>
    <row r="158" ht="12.75" customHeight="1">
      <c r="O158" s="1"/>
    </row>
    <row r="159" ht="12.75" customHeight="1">
      <c r="O159" s="1"/>
    </row>
    <row r="160" ht="12.75" customHeight="1">
      <c r="O160" s="1"/>
    </row>
    <row r="161" ht="12.75" customHeight="1">
      <c r="O161" s="1"/>
    </row>
    <row r="162" ht="12.75" customHeight="1">
      <c r="O162" s="1"/>
    </row>
    <row r="163" ht="12.75" customHeight="1">
      <c r="O163" s="1"/>
    </row>
    <row r="164" ht="12.75" customHeight="1">
      <c r="O164" s="1"/>
    </row>
    <row r="165" ht="12.75" customHeight="1">
      <c r="O165" s="1"/>
    </row>
    <row r="166" ht="12.75" customHeight="1">
      <c r="O166" s="1"/>
    </row>
    <row r="167" ht="12.75" customHeight="1">
      <c r="O167" s="1"/>
    </row>
    <row r="168" ht="12.75" customHeight="1">
      <c r="O168" s="1"/>
    </row>
    <row r="169" ht="12.75" customHeight="1">
      <c r="O169" s="1"/>
    </row>
    <row r="170" ht="12.75" customHeight="1">
      <c r="O170" s="1"/>
    </row>
    <row r="171" ht="12.75" customHeight="1">
      <c r="O171" s="1"/>
    </row>
    <row r="172" ht="12.75" customHeight="1">
      <c r="O172" s="1"/>
    </row>
    <row r="173" ht="12.75" customHeight="1">
      <c r="O173" s="1"/>
    </row>
    <row r="174" ht="12.75" customHeight="1">
      <c r="O174" s="1"/>
    </row>
    <row r="175" ht="12.75" customHeight="1">
      <c r="O175" s="1"/>
    </row>
    <row r="176" ht="12.75" customHeight="1">
      <c r="O176" s="1"/>
    </row>
    <row r="177" ht="12.75" customHeight="1">
      <c r="O177" s="1"/>
    </row>
    <row r="178" ht="12.75" customHeight="1">
      <c r="O178" s="1"/>
    </row>
    <row r="179" ht="12.75" customHeight="1">
      <c r="O179" s="1"/>
    </row>
    <row r="180" ht="12.75" customHeight="1">
      <c r="O180" s="1"/>
    </row>
    <row r="181" ht="12.75" customHeight="1">
      <c r="O181" s="1"/>
    </row>
    <row r="182" ht="12.75" customHeight="1">
      <c r="O182" s="1"/>
    </row>
    <row r="183" ht="12.75" customHeight="1">
      <c r="O183" s="1"/>
    </row>
    <row r="184" ht="12.75" customHeight="1">
      <c r="O184" s="1"/>
    </row>
    <row r="185" ht="12.75" customHeight="1">
      <c r="O185" s="1"/>
    </row>
    <row r="186" ht="12.75" customHeight="1">
      <c r="O186" s="1"/>
    </row>
    <row r="187" ht="12.75" customHeight="1">
      <c r="O187" s="1"/>
    </row>
    <row r="188" ht="12.75" customHeight="1">
      <c r="O188" s="1"/>
    </row>
    <row r="189" ht="12.75" customHeight="1">
      <c r="O189" s="1"/>
    </row>
    <row r="190" ht="12.75" customHeight="1">
      <c r="O190" s="1"/>
    </row>
    <row r="191" ht="12.75" customHeight="1">
      <c r="O191" s="1"/>
    </row>
    <row r="192" ht="12.75" customHeight="1">
      <c r="O192" s="1"/>
    </row>
    <row r="193" ht="12.75" customHeight="1">
      <c r="O193" s="1"/>
    </row>
    <row r="194" ht="12.75" customHeight="1">
      <c r="O194" s="1"/>
    </row>
    <row r="195" ht="12.75" customHeight="1">
      <c r="O195" s="1"/>
    </row>
    <row r="196" ht="12.75" customHeight="1">
      <c r="O196" s="1"/>
    </row>
    <row r="197" ht="12.75" customHeight="1">
      <c r="O197" s="1"/>
    </row>
    <row r="198" ht="12.75" customHeight="1">
      <c r="O198" s="1"/>
    </row>
    <row r="199" ht="12.75" customHeight="1">
      <c r="O199" s="1"/>
    </row>
    <row r="200" ht="12.75" customHeight="1">
      <c r="O200" s="1"/>
    </row>
    <row r="201" ht="12.75" customHeight="1">
      <c r="O201" s="1"/>
    </row>
    <row r="202" ht="12.75" customHeight="1">
      <c r="O202" s="1"/>
    </row>
    <row r="203" ht="12.75" customHeight="1">
      <c r="O203" s="1"/>
    </row>
    <row r="204" ht="12.75" customHeight="1">
      <c r="O204" s="1"/>
    </row>
    <row r="205" ht="12.75" customHeight="1">
      <c r="O205" s="1"/>
    </row>
    <row r="206" ht="12.75" customHeight="1">
      <c r="O206" s="1"/>
    </row>
    <row r="207" ht="12.75" customHeight="1">
      <c r="O207" s="1"/>
    </row>
  </sheetData>
  <sheetProtection/>
  <mergeCells count="74">
    <mergeCell ref="J3:J5"/>
    <mergeCell ref="F3:F5"/>
    <mergeCell ref="G3:G5"/>
    <mergeCell ref="H3:H5"/>
    <mergeCell ref="I3:I5"/>
    <mergeCell ref="BU3:BU5"/>
    <mergeCell ref="BQ3:BQ5"/>
    <mergeCell ref="BR3:BR5"/>
    <mergeCell ref="BS3:BS5"/>
    <mergeCell ref="BT3:BT5"/>
    <mergeCell ref="AV3:AV5"/>
    <mergeCell ref="BM3:BM5"/>
    <mergeCell ref="BN3:BN5"/>
    <mergeCell ref="BO3:BO5"/>
    <mergeCell ref="BP3:BP5"/>
    <mergeCell ref="BJ3:BJ5"/>
    <mergeCell ref="BK3:BK5"/>
    <mergeCell ref="BL3:BL5"/>
    <mergeCell ref="AG3:AG5"/>
    <mergeCell ref="AH3:AH5"/>
    <mergeCell ref="AI3:AI5"/>
    <mergeCell ref="AJ3:AJ5"/>
    <mergeCell ref="AK3:AK5"/>
    <mergeCell ref="AL3:AL5"/>
    <mergeCell ref="BF3:BF5"/>
    <mergeCell ref="AN3:AN5"/>
    <mergeCell ref="BG3:BG5"/>
    <mergeCell ref="BH3:BH5"/>
    <mergeCell ref="BI3:BI5"/>
    <mergeCell ref="BB3:BB5"/>
    <mergeCell ref="BC3:BC5"/>
    <mergeCell ref="BD3:BD5"/>
    <mergeCell ref="BE3:BE5"/>
    <mergeCell ref="AY3:AY5"/>
    <mergeCell ref="N3:N5"/>
    <mergeCell ref="O3:O5"/>
    <mergeCell ref="K3:K5"/>
    <mergeCell ref="AU3:AU5"/>
    <mergeCell ref="AP3:AP5"/>
    <mergeCell ref="AQ3:AQ5"/>
    <mergeCell ref="AR3:AR5"/>
    <mergeCell ref="U3:U5"/>
    <mergeCell ref="Z3:Z5"/>
    <mergeCell ref="AC3:AC5"/>
    <mergeCell ref="B3:B5"/>
    <mergeCell ref="L3:L5"/>
    <mergeCell ref="P3:P5"/>
    <mergeCell ref="AB3:AB5"/>
    <mergeCell ref="AO3:AO5"/>
    <mergeCell ref="A2:L2"/>
    <mergeCell ref="Q3:Q5"/>
    <mergeCell ref="AD3:AD5"/>
    <mergeCell ref="AE3:AE5"/>
    <mergeCell ref="A3:A5"/>
    <mergeCell ref="D3:D5"/>
    <mergeCell ref="C3:C5"/>
    <mergeCell ref="X3:X5"/>
    <mergeCell ref="AW3:AW5"/>
    <mergeCell ref="Y3:Y5"/>
    <mergeCell ref="R3:R5"/>
    <mergeCell ref="S3:S5"/>
    <mergeCell ref="T3:T5"/>
    <mergeCell ref="E3:E5"/>
    <mergeCell ref="M3:M5"/>
    <mergeCell ref="V3:V5"/>
    <mergeCell ref="W3:W5"/>
    <mergeCell ref="AS3:AS5"/>
    <mergeCell ref="AT3:AT5"/>
    <mergeCell ref="BA3:BA5"/>
    <mergeCell ref="AX3:AX5"/>
    <mergeCell ref="AZ3:AZ5"/>
    <mergeCell ref="AF3:AF5"/>
    <mergeCell ref="AM3:AM5"/>
    <mergeCell ref="AA3:AA5"/>
  </mergeCells>
  <conditionalFormatting sqref="A6:BU123">
    <cfRule type="expression" priority="1" dxfId="0" stopIfTrue="1">
      <formula>IF(MOD(ROW()-ROWS($A$1:$A$6),6)&gt;=3,1)</formula>
    </cfRule>
  </conditionalFormatting>
  <printOptions/>
  <pageMargins left="0.75" right="0.75" top="1" bottom="1" header="0.5" footer="0.5"/>
  <pageSetup fitToHeight="2" horizontalDpi="600" verticalDpi="600" orientation="portrait" r:id="rId3"/>
  <headerFooter alignWithMargins="0">
    <oddHeader>&amp;C&amp;"Arial,Bold"&amp;18Element Data</oddHeader>
    <oddFooter>&amp;CCopyright © 2007-2012 Jeff Bigler &lt;MrBigler @ MrBigler.com&gt; or &lt;Jeff @ JeffBigler.org&gt;
This document is licensed and may be adapted or distributed under a Creative Commons Attribution-Share Alike 3.0 United States License.</oddFooter>
  </headerFooter>
  <legacyDrawing r:id="rId2"/>
</worksheet>
</file>

<file path=xl/worksheets/sheet5.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
    </sheetView>
  </sheetViews>
  <sheetFormatPr defaultColWidth="9.140625" defaultRowHeight="12.75"/>
  <cols>
    <col min="1" max="4" width="9.140625" style="1" customWidth="1"/>
  </cols>
  <sheetData>
    <row r="1" ht="12.75">
      <c r="A1" s="23" t="s">
        <v>360</v>
      </c>
    </row>
    <row r="3" spans="1:4" ht="12.75">
      <c r="A3" s="21" t="s">
        <v>321</v>
      </c>
      <c r="B3" s="21" t="s">
        <v>322</v>
      </c>
      <c r="C3" s="21" t="s">
        <v>323</v>
      </c>
      <c r="D3" s="21" t="s">
        <v>343</v>
      </c>
    </row>
    <row r="4" spans="1:4" ht="12.75">
      <c r="A4" s="1">
        <v>0</v>
      </c>
      <c r="B4" s="1" t="s">
        <v>341</v>
      </c>
      <c r="C4" s="1" t="s">
        <v>342</v>
      </c>
      <c r="D4" s="1" t="s">
        <v>344</v>
      </c>
    </row>
    <row r="5" spans="1:4" ht="12.75">
      <c r="A5" s="1">
        <v>1</v>
      </c>
      <c r="B5" s="1" t="s">
        <v>320</v>
      </c>
      <c r="C5" s="1" t="s">
        <v>324</v>
      </c>
      <c r="D5" s="1" t="s">
        <v>344</v>
      </c>
    </row>
    <row r="6" spans="1:3" ht="12.75">
      <c r="A6" s="1">
        <v>2</v>
      </c>
      <c r="B6" s="1" t="s">
        <v>325</v>
      </c>
      <c r="C6" s="1" t="s">
        <v>326</v>
      </c>
    </row>
    <row r="7" spans="1:3" ht="12.75">
      <c r="A7" s="1">
        <v>3</v>
      </c>
      <c r="B7" s="1" t="s">
        <v>327</v>
      </c>
      <c r="C7" s="1" t="s">
        <v>328</v>
      </c>
    </row>
    <row r="8" spans="1:4" ht="12.75">
      <c r="A8" s="1">
        <v>4</v>
      </c>
      <c r="B8" s="1" t="s">
        <v>329</v>
      </c>
      <c r="C8" s="1" t="s">
        <v>330</v>
      </c>
      <c r="D8" s="1" t="s">
        <v>344</v>
      </c>
    </row>
    <row r="9" spans="1:4" ht="12.75">
      <c r="A9" s="1">
        <v>5</v>
      </c>
      <c r="B9" s="1" t="s">
        <v>331</v>
      </c>
      <c r="C9" s="1" t="s">
        <v>332</v>
      </c>
      <c r="D9" s="1" t="s">
        <v>344</v>
      </c>
    </row>
    <row r="10" spans="1:4" ht="12.75">
      <c r="A10" s="1">
        <v>6</v>
      </c>
      <c r="B10" s="1" t="s">
        <v>333</v>
      </c>
      <c r="C10" s="1" t="s">
        <v>334</v>
      </c>
      <c r="D10" s="1" t="s">
        <v>344</v>
      </c>
    </row>
    <row r="11" spans="1:4" ht="12.75">
      <c r="A11" s="1">
        <v>7</v>
      </c>
      <c r="B11" s="1" t="s">
        <v>335</v>
      </c>
      <c r="C11" s="1" t="s">
        <v>336</v>
      </c>
      <c r="D11" s="1" t="s">
        <v>344</v>
      </c>
    </row>
    <row r="12" spans="1:4" ht="12.75">
      <c r="A12" s="1">
        <v>8</v>
      </c>
      <c r="B12" s="1" t="s">
        <v>337</v>
      </c>
      <c r="C12" s="1" t="s">
        <v>338</v>
      </c>
      <c r="D12" s="1" t="s">
        <v>344</v>
      </c>
    </row>
    <row r="13" spans="1:4" ht="12.75">
      <c r="A13" s="1">
        <v>9</v>
      </c>
      <c r="B13" s="1" t="s">
        <v>339</v>
      </c>
      <c r="C13" s="1" t="s">
        <v>340</v>
      </c>
      <c r="D13" s="1" t="s">
        <v>344</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9.140625" defaultRowHeight="12.75"/>
  <sheetData>
    <row r="1" spans="1:5" ht="18">
      <c r="A1" s="91" t="s">
        <v>361</v>
      </c>
      <c r="B1" s="91"/>
      <c r="C1" s="91"/>
      <c r="D1" s="91"/>
      <c r="E1" s="91"/>
    </row>
    <row r="2" spans="1:10" ht="12.75">
      <c r="A2" s="220" t="s">
        <v>823</v>
      </c>
      <c r="B2" s="195"/>
      <c r="C2" s="195"/>
      <c r="D2" s="195"/>
      <c r="E2" s="195"/>
      <c r="F2" s="195"/>
      <c r="G2" s="195"/>
      <c r="H2" s="195"/>
      <c r="I2" s="195"/>
      <c r="J2" s="195"/>
    </row>
    <row r="3" spans="1:10" ht="12.75">
      <c r="A3" s="221" t="str">
        <f ca="1">CONCATENATE("Copyright © 2007-",YEAR(TODAY())," Jeff Bigler &lt;mrbigler @ mrbigler.com&gt; or &lt;jeff @ jeffbigler.org&gt;")</f>
        <v>Copyright © 2007-2018 Jeff Bigler &lt;mrbigler @ mrbigler.com&gt; or &lt;jeff @ jeffbigler.org&gt;</v>
      </c>
      <c r="B3" s="195"/>
      <c r="C3" s="195"/>
      <c r="D3" s="195"/>
      <c r="E3" s="195"/>
      <c r="F3" s="195"/>
      <c r="G3" s="195"/>
      <c r="H3" s="195"/>
      <c r="I3" s="195"/>
      <c r="J3" s="195"/>
    </row>
    <row r="4" spans="1:10" ht="12.75" customHeight="1">
      <c r="A4" s="222" t="s">
        <v>1702</v>
      </c>
      <c r="B4" s="219"/>
      <c r="C4" s="219"/>
      <c r="D4" s="219"/>
      <c r="E4" s="219"/>
      <c r="F4" s="219"/>
      <c r="G4" s="219"/>
      <c r="H4" s="219"/>
      <c r="I4" s="219"/>
      <c r="J4" s="219"/>
    </row>
    <row r="5" spans="1:10" ht="12.75">
      <c r="A5" s="219"/>
      <c r="B5" s="219"/>
      <c r="C5" s="219"/>
      <c r="D5" s="219"/>
      <c r="E5" s="219"/>
      <c r="F5" s="219"/>
      <c r="G5" s="219"/>
      <c r="H5" s="219"/>
      <c r="I5" s="219"/>
      <c r="J5" s="219"/>
    </row>
    <row r="6" spans="1:10" ht="12.75">
      <c r="A6" s="219"/>
      <c r="B6" s="219"/>
      <c r="C6" s="219"/>
      <c r="D6" s="219"/>
      <c r="E6" s="219"/>
      <c r="F6" s="219"/>
      <c r="G6" s="219"/>
      <c r="H6" s="219"/>
      <c r="I6" s="219"/>
      <c r="J6" s="219"/>
    </row>
    <row r="7" spans="1:10" ht="12.75">
      <c r="A7" s="219"/>
      <c r="B7" s="219"/>
      <c r="C7" s="219"/>
      <c r="D7" s="219"/>
      <c r="E7" s="219"/>
      <c r="F7" s="219"/>
      <c r="G7" s="219"/>
      <c r="H7" s="219"/>
      <c r="I7" s="219"/>
      <c r="J7" s="219"/>
    </row>
    <row r="8" spans="1:10" ht="12.75">
      <c r="A8" s="219"/>
      <c r="B8" s="219"/>
      <c r="C8" s="219"/>
      <c r="D8" s="219"/>
      <c r="E8" s="219"/>
      <c r="F8" s="219"/>
      <c r="G8" s="219"/>
      <c r="H8" s="219"/>
      <c r="I8" s="219"/>
      <c r="J8" s="219"/>
    </row>
    <row r="9" spans="1:10" s="224" customFormat="1" ht="12.75">
      <c r="A9" s="225" t="s">
        <v>1708</v>
      </c>
      <c r="B9" s="226"/>
      <c r="C9" s="226"/>
      <c r="D9" s="226"/>
      <c r="E9" s="226"/>
      <c r="F9" s="226"/>
      <c r="G9" s="226"/>
      <c r="H9" s="226"/>
      <c r="I9" s="226"/>
      <c r="J9" s="226"/>
    </row>
    <row r="10" spans="1:10" s="224" customFormat="1" ht="12.75">
      <c r="A10" s="225" t="s">
        <v>1709</v>
      </c>
      <c r="B10" s="192"/>
      <c r="C10" s="192"/>
      <c r="D10" s="192"/>
      <c r="E10" s="192"/>
      <c r="F10" s="192"/>
      <c r="G10" s="192"/>
      <c r="H10" s="192"/>
      <c r="I10" s="192"/>
      <c r="J10" s="192"/>
    </row>
    <row r="11" spans="1:10" s="224" customFormat="1" ht="12.75">
      <c r="A11" s="225" t="s">
        <v>1710</v>
      </c>
      <c r="B11" s="192"/>
      <c r="C11" s="192"/>
      <c r="D11" s="192"/>
      <c r="E11" s="192"/>
      <c r="F11" s="192"/>
      <c r="G11" s="192"/>
      <c r="H11" s="192"/>
      <c r="I11" s="192"/>
      <c r="J11" s="192"/>
    </row>
    <row r="12" spans="1:10" s="224" customFormat="1" ht="18.75" customHeight="1">
      <c r="A12" s="225" t="s">
        <v>1711</v>
      </c>
      <c r="B12" s="192"/>
      <c r="C12" s="192"/>
      <c r="D12" s="192"/>
      <c r="E12" s="192"/>
      <c r="F12" s="192"/>
      <c r="G12" s="192"/>
      <c r="H12" s="192"/>
      <c r="I12" s="192"/>
      <c r="J12" s="192"/>
    </row>
    <row r="13" spans="1:10" s="224" customFormat="1" ht="30" customHeight="1">
      <c r="A13" s="227" t="s">
        <v>1703</v>
      </c>
      <c r="B13" s="189"/>
      <c r="C13" s="189"/>
      <c r="D13" s="189"/>
      <c r="E13" s="189"/>
      <c r="F13" s="189"/>
      <c r="G13" s="189"/>
      <c r="H13" s="189"/>
      <c r="I13" s="189"/>
      <c r="J13" s="189"/>
    </row>
    <row r="14" spans="1:10" s="224" customFormat="1" ht="39.75" customHeight="1">
      <c r="A14" s="225" t="s">
        <v>1712</v>
      </c>
      <c r="B14" s="192"/>
      <c r="C14" s="192"/>
      <c r="D14" s="192"/>
      <c r="E14" s="192"/>
      <c r="F14" s="192"/>
      <c r="G14" s="192"/>
      <c r="H14" s="192"/>
      <c r="I14" s="192"/>
      <c r="J14" s="192"/>
    </row>
    <row r="15" spans="1:10" s="224" customFormat="1" ht="12.75">
      <c r="A15" s="223" t="s">
        <v>1713</v>
      </c>
      <c r="B15" s="223"/>
      <c r="C15" s="223"/>
      <c r="D15" s="223"/>
      <c r="E15" s="223"/>
      <c r="F15" s="223"/>
      <c r="G15" s="223"/>
      <c r="H15" s="223"/>
      <c r="I15" s="223"/>
      <c r="J15" s="223"/>
    </row>
    <row r="16" spans="1:10" s="224" customFormat="1" ht="27.75" customHeight="1">
      <c r="A16" s="225" t="s">
        <v>1714</v>
      </c>
      <c r="B16" s="192"/>
      <c r="C16" s="192"/>
      <c r="D16" s="192"/>
      <c r="E16" s="192"/>
      <c r="F16" s="192"/>
      <c r="G16" s="192"/>
      <c r="H16" s="192"/>
      <c r="I16" s="192"/>
      <c r="J16" s="192"/>
    </row>
    <row r="17" spans="1:10" s="224" customFormat="1" ht="30.75" customHeight="1">
      <c r="A17" s="225" t="s">
        <v>1715</v>
      </c>
      <c r="B17" s="192"/>
      <c r="C17" s="192"/>
      <c r="D17" s="192"/>
      <c r="E17" s="192"/>
      <c r="F17" s="192"/>
      <c r="G17" s="192"/>
      <c r="H17" s="192"/>
      <c r="I17" s="192"/>
      <c r="J17" s="192"/>
    </row>
    <row r="18" spans="1:10" s="224" customFormat="1" ht="27" customHeight="1">
      <c r="A18" s="227" t="s">
        <v>1704</v>
      </c>
      <c r="B18" s="189"/>
      <c r="C18" s="189"/>
      <c r="D18" s="189"/>
      <c r="E18" s="189"/>
      <c r="F18" s="189"/>
      <c r="G18" s="189"/>
      <c r="H18" s="189"/>
      <c r="I18" s="189"/>
      <c r="J18" s="189"/>
    </row>
    <row r="19" spans="1:10" s="230" customFormat="1" ht="38.25" customHeight="1">
      <c r="A19" s="228" t="s">
        <v>1705</v>
      </c>
      <c r="B19" s="229"/>
      <c r="C19" s="229"/>
      <c r="D19" s="229"/>
      <c r="E19" s="229"/>
      <c r="F19" s="229"/>
      <c r="G19" s="229"/>
      <c r="H19" s="229"/>
      <c r="I19" s="229"/>
      <c r="J19" s="229"/>
    </row>
    <row r="20" spans="1:10" s="224" customFormat="1" ht="35.25" customHeight="1">
      <c r="A20" s="225" t="s">
        <v>1706</v>
      </c>
      <c r="B20" s="192"/>
      <c r="C20" s="192"/>
      <c r="D20" s="192"/>
      <c r="E20" s="192"/>
      <c r="F20" s="192"/>
      <c r="G20" s="192"/>
      <c r="H20" s="192"/>
      <c r="I20" s="192"/>
      <c r="J20" s="192"/>
    </row>
    <row r="21" spans="1:10" s="224" customFormat="1" ht="33.75" customHeight="1">
      <c r="A21" s="225" t="s">
        <v>1707</v>
      </c>
      <c r="B21" s="192"/>
      <c r="C21" s="192"/>
      <c r="D21" s="192"/>
      <c r="E21" s="192"/>
      <c r="F21" s="192"/>
      <c r="G21" s="192"/>
      <c r="H21" s="192"/>
      <c r="I21" s="192"/>
      <c r="J21" s="192"/>
    </row>
    <row r="22" spans="1:10" ht="12.75">
      <c r="A22" s="93"/>
      <c r="B22" s="93"/>
      <c r="C22" s="93"/>
      <c r="D22" s="93"/>
      <c r="E22" s="93"/>
      <c r="F22" s="93"/>
      <c r="G22" s="93"/>
      <c r="H22" s="93"/>
      <c r="I22" s="93"/>
      <c r="J22" s="93"/>
    </row>
    <row r="23" spans="1:10" ht="12.75">
      <c r="A23" s="22"/>
      <c r="B23" s="22"/>
      <c r="C23" s="22"/>
      <c r="D23" s="22"/>
      <c r="E23" s="22"/>
      <c r="F23" s="22"/>
      <c r="G23" s="22"/>
      <c r="H23" s="22"/>
      <c r="I23" s="22"/>
      <c r="J23" s="22"/>
    </row>
    <row r="24" spans="1:10" ht="12.75">
      <c r="A24" s="22"/>
      <c r="B24" s="22"/>
      <c r="C24" s="22"/>
      <c r="D24" s="22"/>
      <c r="E24" s="22"/>
      <c r="F24" s="22"/>
      <c r="G24" s="22"/>
      <c r="H24" s="22"/>
      <c r="I24" s="22"/>
      <c r="J24" s="22"/>
    </row>
    <row r="25" spans="1:10" ht="12.75">
      <c r="A25" s="22"/>
      <c r="B25" s="22"/>
      <c r="C25" s="22"/>
      <c r="D25" s="22"/>
      <c r="E25" s="22"/>
      <c r="F25" s="22"/>
      <c r="G25" s="22"/>
      <c r="H25" s="22"/>
      <c r="I25" s="22"/>
      <c r="J25" s="22"/>
    </row>
    <row r="26" spans="1:10" ht="12.75">
      <c r="A26" s="22"/>
      <c r="B26" s="22"/>
      <c r="C26" s="22"/>
      <c r="D26" s="22"/>
      <c r="E26" s="22"/>
      <c r="F26" s="22"/>
      <c r="G26" s="22"/>
      <c r="H26" s="22"/>
      <c r="I26" s="22"/>
      <c r="J26" s="22"/>
    </row>
  </sheetData>
  <sheetProtection/>
  <mergeCells count="15">
    <mergeCell ref="A20:J20"/>
    <mergeCell ref="A21:J21"/>
    <mergeCell ref="A13:J13"/>
    <mergeCell ref="A17:J17"/>
    <mergeCell ref="A16:J16"/>
    <mergeCell ref="A18:J18"/>
    <mergeCell ref="A19:J19"/>
    <mergeCell ref="A4:J8"/>
    <mergeCell ref="A2:J2"/>
    <mergeCell ref="A3:J3"/>
    <mergeCell ref="A9:J9"/>
    <mergeCell ref="A10:J10"/>
    <mergeCell ref="A11:J11"/>
    <mergeCell ref="A12:J12"/>
    <mergeCell ref="A14:J14"/>
  </mergeCells>
  <hyperlinks>
    <hyperlink ref="A4" r:id="rId1" display="http://www.fsf.org/licensing/licenses/fdl.html"/>
    <hyperlink ref="A4:I8" r:id="rId2" display="http://www.gnu.org/licenses/gpl.html"/>
    <hyperlink ref="A3" r:id="rId3" display="jeff@jeffbigler.org"/>
    <hyperlink ref="A2" r:id="rId4" display="http://www.mrbigler.com/documents/Periodic-Table.xls"/>
    <hyperlink ref="A4:J8" r:id="rId5" display="Although Microsoft Excel is protected by a copyright owned by Microsoft Corporation, the data and formulas programmed into this spreadsheet are licensed under a Creative Commons Attribution-NonCommercial-ShareAlike 4.0 International (CC BY-NC-SA 4.0) Lice"/>
  </hyperlinks>
  <printOptions/>
  <pageMargins left="0.75" right="0.75" top="1" bottom="1" header="0.5" footer="0.5"/>
  <pageSetup horizontalDpi="600" verticalDpi="600" orientation="portrait" r:id="rId6"/>
</worksheet>
</file>

<file path=xl/worksheets/sheet7.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1" sqref="A1"/>
    </sheetView>
  </sheetViews>
  <sheetFormatPr defaultColWidth="9.140625" defaultRowHeight="12.75"/>
  <cols>
    <col min="1" max="1" width="30.421875" style="0" bestFit="1" customWidth="1"/>
  </cols>
  <sheetData>
    <row r="1" ht="12.75">
      <c r="A1" s="31" t="s">
        <v>1562</v>
      </c>
    </row>
    <row r="2" ht="12" customHeight="1">
      <c r="A2" s="24"/>
    </row>
    <row r="3" spans="1:10" ht="12.75">
      <c r="A3" s="22" t="s">
        <v>1563</v>
      </c>
      <c r="B3" s="22"/>
      <c r="C3" s="22"/>
      <c r="D3" s="22"/>
      <c r="E3" s="22"/>
      <c r="F3" s="22"/>
      <c r="G3" s="22"/>
      <c r="H3" s="22"/>
      <c r="I3" s="22"/>
      <c r="J3" s="22"/>
    </row>
    <row r="4" ht="12.75">
      <c r="A4" s="8" t="s">
        <v>1564</v>
      </c>
    </row>
    <row r="5" ht="12.75">
      <c r="A5" s="8" t="s">
        <v>1565</v>
      </c>
    </row>
    <row r="6" ht="12.75">
      <c r="A6" s="8" t="s">
        <v>1566</v>
      </c>
    </row>
    <row r="7" ht="12.75">
      <c r="A7" s="8" t="s">
        <v>1567</v>
      </c>
    </row>
    <row r="8" ht="12.75">
      <c r="A8" s="8" t="s">
        <v>1568</v>
      </c>
    </row>
    <row r="9" ht="12.75">
      <c r="A9" s="8" t="s">
        <v>1569</v>
      </c>
    </row>
    <row r="10" ht="12.75">
      <c r="A10" s="8" t="s">
        <v>1570</v>
      </c>
    </row>
    <row r="11" ht="12.75">
      <c r="A11" s="8" t="s">
        <v>1571</v>
      </c>
    </row>
    <row r="12" ht="12.75">
      <c r="A12" s="8" t="s">
        <v>1572</v>
      </c>
    </row>
    <row r="13" ht="12.75">
      <c r="A13" s="8"/>
    </row>
    <row r="14" ht="12.75">
      <c r="A14" s="8"/>
    </row>
    <row r="15" ht="12.75">
      <c r="A15" s="8"/>
    </row>
    <row r="16" ht="12.75">
      <c r="A16" s="8"/>
    </row>
    <row r="17" ht="12.75">
      <c r="A17" s="8"/>
    </row>
    <row r="18" ht="12.75">
      <c r="A18" s="8"/>
    </row>
    <row r="19" ht="12.75">
      <c r="A19" s="8"/>
    </row>
    <row r="20" ht="12.75">
      <c r="A20" s="8"/>
    </row>
    <row r="21" ht="12.75">
      <c r="A21" s="8"/>
    </row>
    <row r="22" ht="12.75">
      <c r="A22" s="8"/>
    </row>
    <row r="23" ht="12.75">
      <c r="A23" s="8"/>
    </row>
    <row r="24" ht="12.75">
      <c r="A24" s="8"/>
    </row>
    <row r="25" ht="12.75">
      <c r="A25" s="8"/>
    </row>
    <row r="26" ht="12.75">
      <c r="A26" s="8"/>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Periodic Table &amp; Trend Data</dc:title>
  <dc:subject/>
  <dc:creator>Jeff Bigler</dc:creator>
  <cp:keywords/>
  <dc:description/>
  <cp:lastModifiedBy>jcb</cp:lastModifiedBy>
  <cp:lastPrinted>2016-06-24T18:11:12Z</cp:lastPrinted>
  <dcterms:created xsi:type="dcterms:W3CDTF">2002-10-23T16:23:30Z</dcterms:created>
  <dcterms:modified xsi:type="dcterms:W3CDTF">2018-09-15T15:59:54Z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